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edwardclarke/Desktop/"/>
    </mc:Choice>
  </mc:AlternateContent>
  <xr:revisionPtr revIDLastSave="0" documentId="13_ncr:1_{6169BAF6-7DDA-E745-BC9A-3C5D7F8F9AFB}" xr6:coauthVersionLast="47" xr6:coauthVersionMax="47" xr10:uidLastSave="{00000000-0000-0000-0000-000000000000}"/>
  <bookViews>
    <workbookView xWindow="0" yWindow="500" windowWidth="33600" windowHeight="18680" xr2:uid="{00000000-000D-0000-FFFF-FFFF00000000}"/>
  </bookViews>
  <sheets>
    <sheet name="30 Session Profit - Loss" sheetId="1" r:id="rId1"/>
    <sheet name="Smartingale System" sheetId="2" r:id="rId2"/>
    <sheet name="E.D.C. System" sheetId="3" r:id="rId3"/>
    <sheet name="Numbers Game" sheetId="4" r:id="rId4"/>
    <sheet name="Double Win System" sheetId="5" r:id="rId5"/>
    <sheet name="+- Calculator" sheetId="6" r:id="rId6"/>
    <sheet name="1 Win Auto Tracking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6" l="1"/>
  <c r="E29" i="6"/>
  <c r="E28" i="6"/>
  <c r="E27" i="6"/>
  <c r="E26" i="6"/>
  <c r="A23" i="6"/>
  <c r="C30" i="6" s="1"/>
  <c r="E15" i="6"/>
  <c r="C15" i="6"/>
  <c r="E14" i="6"/>
  <c r="C14" i="6"/>
  <c r="E13" i="6"/>
  <c r="C13" i="6"/>
  <c r="E12" i="6"/>
  <c r="C12" i="6"/>
  <c r="E11" i="6"/>
  <c r="C11" i="6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AI20" i="5"/>
  <c r="AH20" i="5"/>
  <c r="AE20" i="5"/>
  <c r="AD20" i="5"/>
  <c r="Z20" i="5"/>
  <c r="Y20" i="5"/>
  <c r="V20" i="5"/>
  <c r="U20" i="5"/>
  <c r="Q20" i="5"/>
  <c r="P20" i="5"/>
  <c r="M20" i="5"/>
  <c r="L20" i="5"/>
  <c r="H20" i="5"/>
  <c r="G20" i="5"/>
  <c r="C20" i="5"/>
  <c r="AI19" i="5"/>
  <c r="AH19" i="5"/>
  <c r="AD19" i="5"/>
  <c r="AE19" i="5" s="1"/>
  <c r="Z19" i="5"/>
  <c r="Y19" i="5"/>
  <c r="U19" i="5"/>
  <c r="V19" i="5" s="1"/>
  <c r="Q19" i="5"/>
  <c r="P19" i="5"/>
  <c r="M19" i="5"/>
  <c r="L19" i="5"/>
  <c r="H19" i="5"/>
  <c r="G19" i="5"/>
  <c r="C19" i="5"/>
  <c r="AI18" i="5"/>
  <c r="AH18" i="5"/>
  <c r="AD18" i="5"/>
  <c r="AE18" i="5" s="1"/>
  <c r="Z18" i="5"/>
  <c r="Y18" i="5"/>
  <c r="V18" i="5"/>
  <c r="U18" i="5"/>
  <c r="Q18" i="5"/>
  <c r="P18" i="5"/>
  <c r="M18" i="5"/>
  <c r="L18" i="5"/>
  <c r="H18" i="5"/>
  <c r="G18" i="5"/>
  <c r="C18" i="5"/>
  <c r="AI17" i="5"/>
  <c r="AH17" i="5"/>
  <c r="AD17" i="5"/>
  <c r="AE17" i="5" s="1"/>
  <c r="Z17" i="5"/>
  <c r="Y17" i="5"/>
  <c r="U17" i="5"/>
  <c r="V17" i="5" s="1"/>
  <c r="Q17" i="5"/>
  <c r="P17" i="5"/>
  <c r="L17" i="5"/>
  <c r="M17" i="5" s="1"/>
  <c r="H17" i="5"/>
  <c r="G17" i="5"/>
  <c r="C17" i="5"/>
  <c r="AI16" i="5"/>
  <c r="AH16" i="5"/>
  <c r="AE16" i="5"/>
  <c r="AD16" i="5"/>
  <c r="Z16" i="5"/>
  <c r="Y16" i="5"/>
  <c r="V16" i="5"/>
  <c r="U16" i="5"/>
  <c r="Q16" i="5"/>
  <c r="P16" i="5"/>
  <c r="M16" i="5"/>
  <c r="L16" i="5"/>
  <c r="H16" i="5"/>
  <c r="G16" i="5"/>
  <c r="C16" i="5"/>
  <c r="AI15" i="5"/>
  <c r="AH15" i="5"/>
  <c r="AD15" i="5"/>
  <c r="AE15" i="5" s="1"/>
  <c r="Z15" i="5"/>
  <c r="Y15" i="5"/>
  <c r="U15" i="5"/>
  <c r="V15" i="5" s="1"/>
  <c r="Q15" i="5"/>
  <c r="P15" i="5"/>
  <c r="M15" i="5"/>
  <c r="L15" i="5"/>
  <c r="H15" i="5"/>
  <c r="G15" i="5"/>
  <c r="C15" i="5"/>
  <c r="AI14" i="5"/>
  <c r="AH14" i="5"/>
  <c r="AD14" i="5"/>
  <c r="AE14" i="5" s="1"/>
  <c r="Z14" i="5"/>
  <c r="Y14" i="5"/>
  <c r="V14" i="5"/>
  <c r="U14" i="5"/>
  <c r="Q14" i="5"/>
  <c r="P14" i="5"/>
  <c r="M14" i="5"/>
  <c r="L14" i="5"/>
  <c r="H14" i="5"/>
  <c r="G14" i="5"/>
  <c r="C14" i="5"/>
  <c r="AI13" i="5"/>
  <c r="AH13" i="5"/>
  <c r="AD13" i="5"/>
  <c r="AE13" i="5" s="1"/>
  <c r="Z13" i="5"/>
  <c r="Y13" i="5"/>
  <c r="U13" i="5"/>
  <c r="V13" i="5" s="1"/>
  <c r="Q13" i="5"/>
  <c r="P13" i="5"/>
  <c r="L13" i="5"/>
  <c r="M13" i="5" s="1"/>
  <c r="H13" i="5"/>
  <c r="G13" i="5"/>
  <c r="C13" i="5"/>
  <c r="AI12" i="5"/>
  <c r="AH12" i="5"/>
  <c r="AE12" i="5"/>
  <c r="AD12" i="5"/>
  <c r="Z12" i="5"/>
  <c r="Y12" i="5"/>
  <c r="V12" i="5"/>
  <c r="U12" i="5"/>
  <c r="Q12" i="5"/>
  <c r="P12" i="5"/>
  <c r="M12" i="5"/>
  <c r="L12" i="5"/>
  <c r="H12" i="5"/>
  <c r="G12" i="5"/>
  <c r="C12" i="5"/>
  <c r="AI11" i="5"/>
  <c r="AH11" i="5"/>
  <c r="AD11" i="5"/>
  <c r="AE11" i="5" s="1"/>
  <c r="Z11" i="5"/>
  <c r="Y11" i="5"/>
  <c r="U11" i="5"/>
  <c r="V11" i="5" s="1"/>
  <c r="Q11" i="5"/>
  <c r="P11" i="5"/>
  <c r="M11" i="5"/>
  <c r="L11" i="5"/>
  <c r="H11" i="5"/>
  <c r="G11" i="5"/>
  <c r="C11" i="5"/>
  <c r="AI10" i="5"/>
  <c r="AH10" i="5"/>
  <c r="AD10" i="5"/>
  <c r="AE10" i="5" s="1"/>
  <c r="Z10" i="5"/>
  <c r="Y10" i="5"/>
  <c r="V10" i="5"/>
  <c r="U10" i="5"/>
  <c r="Q10" i="5"/>
  <c r="P10" i="5"/>
  <c r="M10" i="5"/>
  <c r="L10" i="5"/>
  <c r="H10" i="5"/>
  <c r="G10" i="5"/>
  <c r="C10" i="5"/>
  <c r="AI9" i="5"/>
  <c r="AH9" i="5"/>
  <c r="AD9" i="5"/>
  <c r="AE9" i="5" s="1"/>
  <c r="Z9" i="5"/>
  <c r="Y9" i="5"/>
  <c r="U9" i="5"/>
  <c r="V9" i="5" s="1"/>
  <c r="Q9" i="5"/>
  <c r="P9" i="5"/>
  <c r="L9" i="5"/>
  <c r="M9" i="5" s="1"/>
  <c r="H9" i="5"/>
  <c r="G9" i="5"/>
  <c r="C9" i="5"/>
  <c r="AI8" i="5"/>
  <c r="AH8" i="5"/>
  <c r="AE8" i="5"/>
  <c r="AD8" i="5"/>
  <c r="Z8" i="5"/>
  <c r="Y8" i="5"/>
  <c r="V8" i="5"/>
  <c r="U8" i="5"/>
  <c r="Q8" i="5"/>
  <c r="P8" i="5"/>
  <c r="M8" i="5"/>
  <c r="L8" i="5"/>
  <c r="H8" i="5"/>
  <c r="G8" i="5"/>
  <c r="C8" i="5"/>
  <c r="AI7" i="5"/>
  <c r="AH7" i="5"/>
  <c r="AD7" i="5"/>
  <c r="AE7" i="5" s="1"/>
  <c r="Z7" i="5"/>
  <c r="Y7" i="5"/>
  <c r="W5" i="5" s="1"/>
  <c r="U7" i="5"/>
  <c r="V7" i="5" s="1"/>
  <c r="Q7" i="5"/>
  <c r="P7" i="5"/>
  <c r="N5" i="5" s="1"/>
  <c r="M7" i="5"/>
  <c r="L7" i="5"/>
  <c r="H7" i="5"/>
  <c r="G7" i="5"/>
  <c r="C7" i="5"/>
  <c r="AF5" i="5"/>
  <c r="E5" i="5"/>
  <c r="D54" i="4"/>
  <c r="B54" i="4"/>
  <c r="D53" i="4"/>
  <c r="B53" i="4"/>
  <c r="D52" i="4"/>
  <c r="B52" i="4"/>
  <c r="D51" i="4"/>
  <c r="B51" i="4"/>
  <c r="D50" i="4"/>
  <c r="B50" i="4"/>
  <c r="D49" i="4"/>
  <c r="B49" i="4"/>
  <c r="D48" i="4"/>
  <c r="B48" i="4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D30" i="4"/>
  <c r="B30" i="4"/>
  <c r="D29" i="4"/>
  <c r="B29" i="4"/>
  <c r="D28" i="4"/>
  <c r="B28" i="4"/>
  <c r="D27" i="4"/>
  <c r="B27" i="4"/>
  <c r="D26" i="4"/>
  <c r="B26" i="4"/>
  <c r="D25" i="4"/>
  <c r="B25" i="4"/>
  <c r="D24" i="4"/>
  <c r="B24" i="4"/>
  <c r="B23" i="4"/>
  <c r="D23" i="4" s="1"/>
  <c r="B22" i="4"/>
  <c r="D22" i="4" s="1"/>
  <c r="D21" i="4"/>
  <c r="B21" i="4"/>
  <c r="B20" i="4"/>
  <c r="D20" i="4" s="1"/>
  <c r="B19" i="4"/>
  <c r="D19" i="4" s="1"/>
  <c r="B18" i="4"/>
  <c r="D18" i="4" s="1"/>
  <c r="D17" i="4"/>
  <c r="B17" i="4"/>
  <c r="B16" i="4"/>
  <c r="D16" i="4" s="1"/>
  <c r="D15" i="4"/>
  <c r="B15" i="4"/>
  <c r="B14" i="4"/>
  <c r="D14" i="4" s="1"/>
  <c r="B13" i="4"/>
  <c r="D13" i="4" s="1"/>
  <c r="B12" i="4"/>
  <c r="D12" i="4" s="1"/>
  <c r="B11" i="4"/>
  <c r="D11" i="4" s="1"/>
  <c r="B10" i="4"/>
  <c r="D10" i="4" s="1"/>
  <c r="D9" i="4"/>
  <c r="B9" i="4"/>
  <c r="B8" i="4"/>
  <c r="D8" i="4" s="1"/>
  <c r="B7" i="4"/>
  <c r="D7" i="4" s="1"/>
  <c r="B6" i="4"/>
  <c r="D6" i="4" s="1"/>
  <c r="B5" i="4"/>
  <c r="D5" i="4" s="1"/>
  <c r="F4" i="4"/>
  <c r="E4" i="4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H39" i="3"/>
  <c r="E39" i="3"/>
  <c r="N24" i="3"/>
  <c r="H24" i="3"/>
  <c r="B24" i="3"/>
  <c r="N23" i="3"/>
  <c r="J23" i="3"/>
  <c r="I23" i="3"/>
  <c r="H23" i="3"/>
  <c r="D23" i="3"/>
  <c r="C23" i="3"/>
  <c r="B23" i="3"/>
  <c r="D9" i="3"/>
  <c r="D10" i="3" s="1"/>
  <c r="N8" i="3"/>
  <c r="J8" i="3"/>
  <c r="H8" i="3"/>
  <c r="H9" i="3" s="1"/>
  <c r="E8" i="3"/>
  <c r="E9" i="3" s="1"/>
  <c r="D8" i="3"/>
  <c r="B8" i="3"/>
  <c r="N7" i="3"/>
  <c r="M7" i="3"/>
  <c r="L7" i="3"/>
  <c r="K7" i="3"/>
  <c r="J7" i="3"/>
  <c r="I7" i="3"/>
  <c r="H7" i="3"/>
  <c r="G7" i="3"/>
  <c r="F7" i="3"/>
  <c r="E7" i="3"/>
  <c r="D7" i="3"/>
  <c r="D39" i="3" s="1"/>
  <c r="C7" i="3"/>
  <c r="B7" i="3"/>
  <c r="F13" i="2"/>
  <c r="D13" i="2"/>
  <c r="C13" i="2"/>
  <c r="F12" i="2"/>
  <c r="D12" i="2"/>
  <c r="C12" i="2"/>
  <c r="F11" i="2"/>
  <c r="D11" i="2"/>
  <c r="C11" i="2"/>
  <c r="F10" i="2"/>
  <c r="D10" i="2"/>
  <c r="C10" i="2"/>
  <c r="F9" i="2"/>
  <c r="D9" i="2"/>
  <c r="B18" i="2" s="1"/>
  <c r="C9" i="2"/>
  <c r="E35" i="1"/>
  <c r="B21" i="2" l="1"/>
  <c r="B19" i="2"/>
  <c r="D9" i="6"/>
  <c r="D24" i="6" s="1"/>
  <c r="G11" i="6"/>
  <c r="C3" i="4"/>
  <c r="G4" i="4"/>
  <c r="B20" i="2"/>
  <c r="B22" i="2"/>
  <c r="C25" i="2" s="1"/>
  <c r="E7" i="2"/>
  <c r="T35" i="5"/>
  <c r="T32" i="5"/>
  <c r="T29" i="5"/>
  <c r="T26" i="5"/>
  <c r="T23" i="5"/>
  <c r="T34" i="5"/>
  <c r="T31" i="5"/>
  <c r="T28" i="5"/>
  <c r="T25" i="5"/>
  <c r="T22" i="5"/>
  <c r="T33" i="5"/>
  <c r="T30" i="5"/>
  <c r="T27" i="5"/>
  <c r="T24" i="5"/>
  <c r="E37" i="3"/>
  <c r="E26" i="3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AC35" i="5"/>
  <c r="AC32" i="5"/>
  <c r="AC29" i="5"/>
  <c r="AC26" i="5"/>
  <c r="AC23" i="5"/>
  <c r="AC34" i="5"/>
  <c r="AC31" i="5"/>
  <c r="AC28" i="5"/>
  <c r="AC25" i="5"/>
  <c r="AC22" i="5"/>
  <c r="AC33" i="5"/>
  <c r="AC30" i="5"/>
  <c r="AC27" i="5"/>
  <c r="AC24" i="5"/>
  <c r="H10" i="3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D11" i="3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7" i="3"/>
  <c r="K31" i="3"/>
  <c r="K35" i="5"/>
  <c r="E27" i="3"/>
  <c r="K33" i="3"/>
  <c r="H36" i="3"/>
  <c r="L8" i="3"/>
  <c r="H25" i="3"/>
  <c r="E28" i="3"/>
  <c r="K34" i="3"/>
  <c r="H37" i="3"/>
  <c r="G39" i="3"/>
  <c r="K24" i="5"/>
  <c r="K27" i="5"/>
  <c r="K30" i="5"/>
  <c r="K33" i="5"/>
  <c r="F39" i="3"/>
  <c r="M8" i="3"/>
  <c r="K23" i="3"/>
  <c r="J24" i="3"/>
  <c r="E29" i="3"/>
  <c r="C26" i="6"/>
  <c r="K24" i="3"/>
  <c r="H27" i="3"/>
  <c r="K8" i="3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L23" i="3"/>
  <c r="E30" i="3"/>
  <c r="K36" i="3"/>
  <c r="I39" i="3"/>
  <c r="C8" i="3"/>
  <c r="B9" i="3"/>
  <c r="N9" i="3"/>
  <c r="M23" i="3"/>
  <c r="K25" i="3"/>
  <c r="H28" i="3"/>
  <c r="E31" i="3"/>
  <c r="K37" i="3"/>
  <c r="J39" i="3"/>
  <c r="C27" i="6"/>
  <c r="K32" i="3"/>
  <c r="J9" i="3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K26" i="3"/>
  <c r="E32" i="3"/>
  <c r="K39" i="3"/>
  <c r="K22" i="5"/>
  <c r="K25" i="5"/>
  <c r="K28" i="5"/>
  <c r="K31" i="5"/>
  <c r="K34" i="5"/>
  <c r="C28" i="6"/>
  <c r="F8" i="3"/>
  <c r="K28" i="3"/>
  <c r="H31" i="3"/>
  <c r="E34" i="3"/>
  <c r="M39" i="3"/>
  <c r="K27" i="3"/>
  <c r="E33" i="3"/>
  <c r="L39" i="3"/>
  <c r="C24" i="3"/>
  <c r="G8" i="3"/>
  <c r="E23" i="3"/>
  <c r="D24" i="3"/>
  <c r="K29" i="3"/>
  <c r="H32" i="3"/>
  <c r="E35" i="3"/>
  <c r="D36" i="3"/>
  <c r="B39" i="3"/>
  <c r="N39" i="3"/>
  <c r="C29" i="6"/>
  <c r="K23" i="5"/>
  <c r="K26" i="5"/>
  <c r="K29" i="5"/>
  <c r="K32" i="5"/>
  <c r="F23" i="3"/>
  <c r="E24" i="3"/>
  <c r="D25" i="3"/>
  <c r="K30" i="3"/>
  <c r="H33" i="3"/>
  <c r="E36" i="3"/>
  <c r="C39" i="3"/>
  <c r="I8" i="3"/>
  <c r="G23" i="3"/>
  <c r="E25" i="3"/>
  <c r="D26" i="3"/>
  <c r="G31" i="6" l="1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5" i="3"/>
  <c r="F34" i="3"/>
  <c r="D34" i="3"/>
  <c r="F30" i="3"/>
  <c r="J34" i="3"/>
  <c r="J31" i="3"/>
  <c r="J35" i="3"/>
  <c r="I24" i="3"/>
  <c r="L9" i="3"/>
  <c r="D31" i="3"/>
  <c r="F31" i="3"/>
  <c r="L24" i="3"/>
  <c r="I33" i="3"/>
  <c r="J28" i="3"/>
  <c r="F36" i="3"/>
  <c r="F29" i="3"/>
  <c r="H34" i="3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9" i="3"/>
  <c r="I34" i="3"/>
  <c r="F37" i="3"/>
  <c r="J37" i="3"/>
  <c r="M24" i="3"/>
  <c r="M9" i="3"/>
  <c r="G9" i="3"/>
  <c r="G24" i="3"/>
  <c r="G25" i="3"/>
  <c r="D33" i="3"/>
  <c r="D30" i="3"/>
  <c r="J29" i="3"/>
  <c r="J33" i="3"/>
  <c r="D37" i="3"/>
  <c r="D35" i="3"/>
  <c r="F35" i="3"/>
  <c r="I27" i="3"/>
  <c r="J26" i="3"/>
  <c r="D28" i="3"/>
  <c r="J30" i="3"/>
  <c r="I32" i="3"/>
  <c r="I30" i="3"/>
  <c r="H29" i="3"/>
  <c r="I35" i="3"/>
  <c r="F28" i="3"/>
  <c r="H35" i="3"/>
  <c r="I26" i="3"/>
  <c r="H30" i="3"/>
  <c r="J27" i="3"/>
  <c r="N10" i="3"/>
  <c r="J25" i="3"/>
  <c r="I37" i="3"/>
  <c r="H26" i="3"/>
  <c r="D29" i="3"/>
  <c r="N25" i="3"/>
  <c r="B10" i="3"/>
  <c r="J36" i="3"/>
  <c r="F24" i="3"/>
  <c r="B25" i="3"/>
  <c r="L25" i="3"/>
  <c r="D32" i="3"/>
  <c r="C9" i="3"/>
  <c r="K35" i="3"/>
  <c r="J32" i="3"/>
  <c r="N11" i="3" l="1"/>
  <c r="N27" i="3"/>
  <c r="M10" i="3"/>
  <c r="B11" i="3"/>
  <c r="M25" i="3"/>
  <c r="B26" i="3"/>
  <c r="G10" i="3"/>
  <c r="G26" i="3"/>
  <c r="L10" i="3"/>
  <c r="L26" i="3"/>
  <c r="I36" i="3"/>
  <c r="C10" i="3"/>
  <c r="C25" i="3"/>
  <c r="N26" i="3"/>
  <c r="F27" i="3"/>
  <c r="F33" i="3"/>
  <c r="F32" i="3"/>
  <c r="I25" i="3"/>
  <c r="I28" i="3"/>
  <c r="F26" i="3"/>
  <c r="I31" i="3"/>
  <c r="B12" i="3" l="1"/>
  <c r="C11" i="3"/>
  <c r="M11" i="3"/>
  <c r="M26" i="3"/>
  <c r="L11" i="3"/>
  <c r="B28" i="3"/>
  <c r="B27" i="3"/>
  <c r="C26" i="3"/>
  <c r="G11" i="3"/>
  <c r="N12" i="3"/>
  <c r="B29" i="3" l="1"/>
  <c r="M12" i="3"/>
  <c r="M13" i="3" s="1"/>
  <c r="M28" i="3"/>
  <c r="M27" i="3"/>
  <c r="C12" i="3"/>
  <c r="C27" i="3"/>
  <c r="G12" i="3"/>
  <c r="G27" i="3"/>
  <c r="L12" i="3"/>
  <c r="L27" i="3"/>
  <c r="B13" i="3"/>
  <c r="N13" i="3"/>
  <c r="N28" i="3"/>
  <c r="C13" i="3" l="1"/>
  <c r="C29" i="3"/>
  <c r="C28" i="3"/>
  <c r="M14" i="3"/>
  <c r="M29" i="3"/>
  <c r="L13" i="3"/>
  <c r="L28" i="3"/>
  <c r="N14" i="3"/>
  <c r="N30" i="3"/>
  <c r="N29" i="3"/>
  <c r="B14" i="3"/>
  <c r="G13" i="3"/>
  <c r="G28" i="3"/>
  <c r="L14" i="3" l="1"/>
  <c r="B15" i="3"/>
  <c r="M15" i="3"/>
  <c r="M16" i="3" s="1"/>
  <c r="M30" i="3"/>
  <c r="N15" i="3"/>
  <c r="N16" i="3" s="1"/>
  <c r="N17" i="3" s="1"/>
  <c r="N18" i="3" s="1"/>
  <c r="N19" i="3" s="1"/>
  <c r="N20" i="3" s="1"/>
  <c r="N21" i="3" s="1"/>
  <c r="N36" i="3"/>
  <c r="N33" i="3"/>
  <c r="N32" i="3"/>
  <c r="N37" i="3"/>
  <c r="N34" i="3"/>
  <c r="N35" i="3"/>
  <c r="G14" i="3"/>
  <c r="G29" i="3"/>
  <c r="B30" i="3"/>
  <c r="N31" i="3"/>
  <c r="L29" i="3"/>
  <c r="C14" i="3"/>
  <c r="G15" i="3" l="1"/>
  <c r="G16" i="3" s="1"/>
  <c r="G17" i="3" s="1"/>
  <c r="G32" i="3"/>
  <c r="G30" i="3"/>
  <c r="G31" i="3"/>
  <c r="M31" i="3"/>
  <c r="M17" i="3"/>
  <c r="M32" i="3"/>
  <c r="C15" i="3"/>
  <c r="C30" i="3"/>
  <c r="B16" i="3"/>
  <c r="B32" i="3"/>
  <c r="B31" i="3"/>
  <c r="L15" i="3"/>
  <c r="L30" i="3"/>
  <c r="C16" i="3" l="1"/>
  <c r="C31" i="3"/>
  <c r="L16" i="3"/>
  <c r="L31" i="3"/>
  <c r="M18" i="3"/>
  <c r="M33" i="3"/>
  <c r="B17" i="3"/>
  <c r="G18" i="3"/>
  <c r="G33" i="3"/>
  <c r="B18" i="3" l="1"/>
  <c r="B33" i="3"/>
  <c r="G19" i="3"/>
  <c r="G34" i="3"/>
  <c r="M19" i="3"/>
  <c r="M34" i="3"/>
  <c r="L17" i="3"/>
  <c r="L32" i="3"/>
  <c r="C17" i="3"/>
  <c r="C32" i="3"/>
  <c r="C18" i="3" l="1"/>
  <c r="C33" i="3"/>
  <c r="L18" i="3"/>
  <c r="L33" i="3"/>
  <c r="M20" i="3"/>
  <c r="M35" i="3"/>
  <c r="G20" i="3"/>
  <c r="G35" i="3"/>
  <c r="B19" i="3"/>
  <c r="B34" i="3"/>
  <c r="B20" i="3" l="1"/>
  <c r="B35" i="3"/>
  <c r="G21" i="3"/>
  <c r="G37" i="3" s="1"/>
  <c r="G36" i="3"/>
  <c r="M21" i="3"/>
  <c r="M37" i="3" s="1"/>
  <c r="M36" i="3"/>
  <c r="L19" i="3"/>
  <c r="L34" i="3"/>
  <c r="C19" i="3"/>
  <c r="C34" i="3"/>
  <c r="C20" i="3" l="1"/>
  <c r="C35" i="3"/>
  <c r="L20" i="3"/>
  <c r="L35" i="3"/>
  <c r="B21" i="3"/>
  <c r="B37" i="3" s="1"/>
  <c r="B36" i="3"/>
  <c r="L21" i="3" l="1"/>
  <c r="L37" i="3" s="1"/>
  <c r="L36" i="3"/>
  <c r="C21" i="3"/>
  <c r="C37" i="3" s="1"/>
  <c r="C36" i="3"/>
</calcChain>
</file>

<file path=xl/sharedStrings.xml><?xml version="1.0" encoding="utf-8"?>
<sst xmlns="http://schemas.openxmlformats.org/spreadsheetml/2006/main" count="408" uniqueCount="176">
  <si>
    <t>Roulette Calculators</t>
  </si>
  <si>
    <t>Session</t>
  </si>
  <si>
    <t>Profit / Loss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</si>
  <si>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</si>
  <si>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</si>
  <si>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</si>
  <si>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</si>
  <si>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</si>
  <si>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</si>
  <si>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</si>
  <si>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</si>
  <si>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</si>
  <si>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</si>
  <si>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</si>
  <si>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</si>
  <si>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</si>
  <si>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</si>
  <si>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</si>
  <si>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</si>
  <si>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</si>
  <si>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</si>
  <si>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</si>
  <si>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</si>
  <si>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</si>
  <si>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</si>
  <si>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</si>
  <si>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</si>
  <si>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</si>
  <si>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</si>
  <si>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</si>
  <si>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</si>
  <si>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</si>
  <si>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UNIT PER NUMBER</t>
  </si>
  <si>
    <t>CURRENT PROFIT/LOSS</t>
  </si>
  <si>
    <t>STARTING BET</t>
  </si>
  <si>
    <t>Units Per Number</t>
  </si>
  <si>
    <t>Unit Size</t>
  </si>
  <si>
    <t>Amount</t>
  </si>
  <si>
    <t>RESULT W/L</t>
  </si>
  <si>
    <t>TOTALS</t>
  </si>
  <si>
    <t>Bet 1</t>
  </si>
  <si>
    <t>Bet 2</t>
  </si>
  <si>
    <t>Bet 3</t>
  </si>
  <si>
    <t>Bet 4</t>
  </si>
  <si>
    <t>Bet 5</t>
  </si>
  <si>
    <t>BET NUMBER</t>
  </si>
  <si>
    <t>BANKROLL ACCUMLATION</t>
  </si>
  <si>
    <t>STARTING BET PER NUMBER</t>
  </si>
  <si>
    <t>Bet 6</t>
  </si>
  <si>
    <t>Bet 7</t>
  </si>
  <si>
    <t>Bet 8</t>
  </si>
  <si>
    <t>Bet 9</t>
  </si>
  <si>
    <t>Bet 10</t>
  </si>
  <si>
    <t>Bet 11</t>
  </si>
  <si>
    <t>Bet 12</t>
  </si>
  <si>
    <t>Bet 13</t>
  </si>
  <si>
    <t>Bet 14</t>
  </si>
  <si>
    <t>Bet 15</t>
  </si>
  <si>
    <t>Bet 1 - Accumulation</t>
  </si>
  <si>
    <t>Bet 2 - Accumulation</t>
  </si>
  <si>
    <t>Bet 3 - Accumulation</t>
  </si>
  <si>
    <t>Bet 4 - Accumulation</t>
  </si>
  <si>
    <t>Bet 5 - Accumulation</t>
  </si>
  <si>
    <t>Bet 6 - Accumulation</t>
  </si>
  <si>
    <t>Bet 7 - Accumulation</t>
  </si>
  <si>
    <t>Bet 8 - Accumulation</t>
  </si>
  <si>
    <t>Bet 9 - Accumulation</t>
  </si>
  <si>
    <t>Bet 10 - Accumulation</t>
  </si>
  <si>
    <t>Bet 11 - Accumulation</t>
  </si>
  <si>
    <t>Bet 12 - Accumulation</t>
  </si>
  <si>
    <t>Bet 13 - Accumulation</t>
  </si>
  <si>
    <t>Bet 14 - Accumulation</t>
  </si>
  <si>
    <t>Bet 15 - Accumulation</t>
  </si>
  <si>
    <t>Minimum Profit on Win</t>
  </si>
  <si>
    <t xml:space="preserve">Earning Target </t>
  </si>
  <si>
    <t>Amount Per Number</t>
  </si>
  <si>
    <t>Numbers covered</t>
  </si>
  <si>
    <t>PROFIT/LOSS</t>
  </si>
  <si>
    <t>Bet Amount</t>
  </si>
  <si>
    <t>Wins</t>
  </si>
  <si>
    <t>Losses</t>
  </si>
  <si>
    <t>Up/Down</t>
  </si>
  <si>
    <t>Input: W or L</t>
  </si>
  <si>
    <t>BREAKDOWN</t>
  </si>
  <si>
    <t>Bet 16</t>
  </si>
  <si>
    <t>Bet 17</t>
  </si>
  <si>
    <t>Bet 18</t>
  </si>
  <si>
    <t>Bet 19</t>
  </si>
  <si>
    <t>Bet 20</t>
  </si>
  <si>
    <t>Bet 21</t>
  </si>
  <si>
    <t>Bet 22</t>
  </si>
  <si>
    <t>Bet 23</t>
  </si>
  <si>
    <t>Bet 24</t>
  </si>
  <si>
    <t>Bet 25</t>
  </si>
  <si>
    <t>Bet 26</t>
  </si>
  <si>
    <t>Bet 27</t>
  </si>
  <si>
    <t>Bet 28</t>
  </si>
  <si>
    <t>Bet 29</t>
  </si>
  <si>
    <t>Bet 30</t>
  </si>
  <si>
    <t>Bet 31</t>
  </si>
  <si>
    <t>Bet 32</t>
  </si>
  <si>
    <t>Bet 33</t>
  </si>
  <si>
    <t>Bet 34</t>
  </si>
  <si>
    <t>Bet 35</t>
  </si>
  <si>
    <t>Bet 36</t>
  </si>
  <si>
    <t>Bet 37</t>
  </si>
  <si>
    <t>Bet 38</t>
  </si>
  <si>
    <t>Bet 39</t>
  </si>
  <si>
    <t>Bet 40</t>
  </si>
  <si>
    <t>Bet 41</t>
  </si>
  <si>
    <t>Bet 42</t>
  </si>
  <si>
    <t>Bet 43</t>
  </si>
  <si>
    <t>Bet 44</t>
  </si>
  <si>
    <t>Bet 45</t>
  </si>
  <si>
    <t>Bet 46</t>
  </si>
  <si>
    <t>Bet 47</t>
  </si>
  <si>
    <t>Bet 48</t>
  </si>
  <si>
    <t>Bet 49</t>
  </si>
  <si>
    <t>Bet 50</t>
  </si>
  <si>
    <t>Units</t>
  </si>
  <si>
    <t>BET Profit/Loss</t>
  </si>
  <si>
    <t>First bet</t>
  </si>
  <si>
    <t>X2</t>
  </si>
  <si>
    <t>UNIT PER DOZEN</t>
  </si>
  <si>
    <t>PROFIT / LOSS</t>
  </si>
  <si>
    <t>Units Per Dozen</t>
  </si>
  <si>
    <t>AREA KEY (LIVE DEALERS)</t>
  </si>
  <si>
    <t>GAMING PROVIDER</t>
  </si>
  <si>
    <t>CALCULATOR LINK</t>
  </si>
  <si>
    <t>American Roulette</t>
  </si>
  <si>
    <t>Evolution</t>
  </si>
  <si>
    <t>https://roulettecalculators.com/pages/akusaaio?table=2010012</t>
  </si>
  <si>
    <t>Immersive Roulette</t>
  </si>
  <si>
    <t>https://roulettecalculators.com/pages/akaio?table=2010016</t>
  </si>
  <si>
    <t>VIP Roulette</t>
  </si>
  <si>
    <t>https://roulettecalculators.com/pages/akaio?table=2010097</t>
  </si>
  <si>
    <t>Roulette</t>
  </si>
  <si>
    <t>https://roulettecalculators.com/pages/akaio?table=2010165</t>
  </si>
  <si>
    <t>Speed Roulette 1</t>
  </si>
  <si>
    <t>Pragmatic</t>
  </si>
  <si>
    <t>https://roulettecalculators.com/pages/akaio?table=2380010</t>
  </si>
  <si>
    <t>Roulette 2</t>
  </si>
  <si>
    <t>https://roulettecalculators.com/pages/akaio?table=2380013</t>
  </si>
  <si>
    <t>Roulette 4 - Russian</t>
  </si>
  <si>
    <t>https://roulettecalculators.com/pages/akaio?table=2380032</t>
  </si>
  <si>
    <t>Roulette 5 - German</t>
  </si>
  <si>
    <t>https://roulettecalculators.com/pages/akaio?table=2380033</t>
  </si>
  <si>
    <t>Roulette 7 - Italian</t>
  </si>
  <si>
    <t>https://roulettecalculators.com/pages/akaio?table=2380034</t>
  </si>
  <si>
    <t>Roulette 3 - Macao</t>
  </si>
  <si>
    <t>https://roulettecalculators.com/pages/akaio?table=2380038</t>
  </si>
  <si>
    <t>Roulette 6 - Turkish</t>
  </si>
  <si>
    <t>https://roulettecalculators.com/pages/akaio?table=2380039</t>
  </si>
  <si>
    <t>Roulette 1 - Azure</t>
  </si>
  <si>
    <t>https://roulettecalculators.com/pages/akaio?table=2380064</t>
  </si>
  <si>
    <t>Roulette 8 - Indian</t>
  </si>
  <si>
    <t>https://roulettecalculators.com/pages/akaio?table=2380100</t>
  </si>
  <si>
    <t>Roulette 9 - Club</t>
  </si>
  <si>
    <t>https://roulettecalculators.com/pages/akaio?table=2380117</t>
  </si>
  <si>
    <t>DEALER TRACKER (LIVE DEALERS)</t>
  </si>
  <si>
    <t>https://roulettecalculators.com/pages/dtusaaio?table=2010012</t>
  </si>
  <si>
    <t>https://roulettecalculators.com/pages/dtaio?table=2010016</t>
  </si>
  <si>
    <t>https://roulettecalculators.com/pages/dtodaio?table=2010097</t>
  </si>
  <si>
    <t>https://roulettecalculators.com/pages/dtodaio?table=2010165</t>
  </si>
  <si>
    <t>https://roulettecalculators.com/pages/dtodaio?table=2380010</t>
  </si>
  <si>
    <t>https://roulettecalculators.com/pages/dtaio?table=2380013</t>
  </si>
  <si>
    <t>https://roulettecalculators.com/pages/dtaio?table=2380032</t>
  </si>
  <si>
    <t>https://roulettecalculators.com/pages/dtaio?table=2380033</t>
  </si>
  <si>
    <t>https://roulettecalculators.com/pages/dtaio?table=2380034</t>
  </si>
  <si>
    <t>https://roulettecalculators.com/pages/dtaio?table=2380038</t>
  </si>
  <si>
    <t>https://roulettecalculators.com/pages/dtaio?table=2380039</t>
  </si>
  <si>
    <t>https://roulettecalculators.com/pages/dtaio?table=2380064</t>
  </si>
  <si>
    <t>https://roulettecalculators.com/pages/dtaio?table=2380100</t>
  </si>
  <si>
    <t>https://roulettecalculators.com/pages/dtaio?table=2380117</t>
  </si>
  <si>
    <t>DEALER TRACKER (AUTO TABLES)</t>
  </si>
  <si>
    <t>https://1wbupc.top/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</si>
</sst>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€-2]\ #,##0.00"/>
  </numFmts>
  <fonts count="41" x14ac:knownFonts="1">
    <font>
      <sz val="11"/>
      <color rgb="FF000000"/>
      <name val="Calibri"/>
      <scheme val="minor"/>
    </font>
    <font>
      <sz val="11"/>
      <color rgb="FF000000"/>
      <name val="Corbel"/>
    </font>
    <font>
      <sz val="16"/>
      <color rgb="FF25444D"/>
      <name val="Trebuchet MS"/>
      <family val="2"/>
    </font>
    <font>
      <b/>
      <sz val="12"/>
      <color theme="0"/>
      <name val="Trebuchet MS"/>
      <family val="2"/>
    </font>
    <font>
      <sz val="20"/>
      <color rgb="FF000000"/>
      <name val="Corbel"/>
    </font>
    <font>
      <b/>
      <sz val="36"/>
      <color rgb="FF000000"/>
      <name val="Corbel"/>
    </font>
    <font>
      <sz val="36"/>
      <color rgb="FF000000"/>
      <name val="Corbel"/>
    </font>
    <font>
      <b/>
      <sz val="26"/>
      <color rgb="FF000000"/>
      <name val="Corbel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2"/>
      <color rgb="FF3F3F76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9C57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6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9C5700"/>
      <name val="Calibri"/>
      <family val="2"/>
    </font>
    <font>
      <b/>
      <sz val="11"/>
      <color rgb="FF000000"/>
      <name val="Inconsolata"/>
    </font>
    <font>
      <b/>
      <sz val="12"/>
      <color theme="1"/>
      <name val="Corbel"/>
    </font>
    <font>
      <b/>
      <sz val="12"/>
      <color rgb="FF3F3F76"/>
      <name val="Corbel"/>
    </font>
    <font>
      <b/>
      <sz val="16"/>
      <color rgb="FF000000"/>
      <name val="Corbel"/>
    </font>
    <font>
      <b/>
      <sz val="16"/>
      <color theme="1"/>
      <name val="Corbel"/>
    </font>
    <font>
      <b/>
      <sz val="12"/>
      <color rgb="FF9C5700"/>
      <name val="Corbel"/>
    </font>
    <font>
      <sz val="14"/>
      <color theme="1"/>
      <name val="Corbel"/>
    </font>
    <font>
      <b/>
      <sz val="14"/>
      <color theme="1"/>
      <name val="Corbel"/>
    </font>
    <font>
      <sz val="14"/>
      <color rgb="FF000000"/>
      <name val="Corbel"/>
    </font>
    <font>
      <sz val="11"/>
      <color theme="0"/>
      <name val="Calibri"/>
      <family val="2"/>
      <scheme val="minor"/>
    </font>
    <font>
      <u/>
      <sz val="11"/>
      <color rgb="FF1155C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</font>
    <font>
      <u/>
      <sz val="11"/>
      <color rgb="FF0563C1"/>
      <name val="Calibri"/>
      <family val="2"/>
    </font>
    <font>
      <u/>
      <sz val="11"/>
      <color rgb="FFFFFFFF"/>
      <name val="Calibri"/>
      <family val="2"/>
    </font>
    <font>
      <u/>
      <sz val="11"/>
      <color theme="10"/>
      <name val="Calibri"/>
      <family val="2"/>
      <scheme val="minor"/>
    </font>
    <font>
      <sz val="16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E7E6E6"/>
        <bgColor rgb="FFE7E6E6"/>
      </patternFill>
    </fill>
    <fill>
      <patternFill patternType="solid">
        <fgColor rgb="FFFFC000"/>
        <bgColor rgb="FFFFC000"/>
      </patternFill>
    </fill>
    <fill>
      <patternFill patternType="solid">
        <fgColor rgb="FFFFEB9C"/>
        <bgColor rgb="FFFFEB9C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BDD6EE"/>
        <bgColor rgb="FFBDD6EE"/>
      </patternFill>
    </fill>
    <fill>
      <patternFill patternType="solid">
        <fgColor rgb="FFFFCC99"/>
        <bgColor rgb="FFFFCC99"/>
      </patternFill>
    </fill>
    <fill>
      <patternFill patternType="solid">
        <fgColor rgb="FFA8D08D"/>
        <bgColor rgb="FFA8D08D"/>
      </patternFill>
    </fill>
    <fill>
      <patternFill patternType="solid">
        <fgColor rgb="FF66A042"/>
        <bgColor rgb="FF66A042"/>
      </patternFill>
    </fill>
    <fill>
      <patternFill patternType="solid">
        <fgColor rgb="FF578738"/>
        <bgColor rgb="FF578738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4C7C3"/>
        <bgColor rgb="FFF4C7C3"/>
      </patternFill>
    </fill>
    <fill>
      <patternFill patternType="solid">
        <fgColor rgb="FFFAF8F4"/>
        <bgColor rgb="FFFAF8F4"/>
      </patternFill>
    </fill>
    <fill>
      <patternFill patternType="solid">
        <fgColor rgb="FFE8C8AF"/>
        <bgColor rgb="FFE8C8AF"/>
      </patternFill>
    </fill>
    <fill>
      <patternFill patternType="solid">
        <fgColor rgb="FFF3E3D7"/>
        <bgColor rgb="FFF3E3D7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/>
    </xf>
    <xf numFmtId="164" fontId="11" fillId="0" borderId="0" xfId="0" applyNumberFormat="1" applyFont="1"/>
    <xf numFmtId="0" fontId="9" fillId="4" borderId="6" xfId="0" applyFont="1" applyFill="1" applyBorder="1" applyAlignment="1">
      <alignment horizontal="center"/>
    </xf>
    <xf numFmtId="164" fontId="9" fillId="5" borderId="6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14" fillId="9" borderId="6" xfId="0" applyNumberFormat="1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0" fontId="11" fillId="4" borderId="6" xfId="0" applyFont="1" applyFill="1" applyBorder="1"/>
    <xf numFmtId="164" fontId="10" fillId="11" borderId="10" xfId="0" applyNumberFormat="1" applyFont="1" applyFill="1" applyBorder="1" applyAlignment="1">
      <alignment horizontal="center"/>
    </xf>
    <xf numFmtId="164" fontId="10" fillId="11" borderId="11" xfId="0" applyNumberFormat="1" applyFont="1" applyFill="1" applyBorder="1" applyAlignment="1">
      <alignment horizontal="center"/>
    </xf>
    <xf numFmtId="0" fontId="17" fillId="0" borderId="0" xfId="0" applyFont="1"/>
    <xf numFmtId="164" fontId="11" fillId="9" borderId="2" xfId="0" applyNumberFormat="1" applyFont="1" applyFill="1" applyBorder="1" applyAlignment="1">
      <alignment horizontal="center"/>
    </xf>
    <xf numFmtId="164" fontId="11" fillId="8" borderId="2" xfId="0" applyNumberFormat="1" applyFont="1" applyFill="1" applyBorder="1" applyAlignment="1">
      <alignment horizontal="center"/>
    </xf>
    <xf numFmtId="164" fontId="11" fillId="12" borderId="2" xfId="0" applyNumberFormat="1" applyFont="1" applyFill="1" applyBorder="1" applyAlignment="1">
      <alignment horizontal="center"/>
    </xf>
    <xf numFmtId="164" fontId="11" fillId="13" borderId="2" xfId="0" applyNumberFormat="1" applyFont="1" applyFill="1" applyBorder="1" applyAlignment="1">
      <alignment horizontal="center"/>
    </xf>
    <xf numFmtId="164" fontId="11" fillId="14" borderId="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8" fillId="15" borderId="6" xfId="0" applyNumberFormat="1" applyFont="1" applyFill="1" applyBorder="1" applyAlignment="1">
      <alignment horizontal="center"/>
    </xf>
    <xf numFmtId="164" fontId="19" fillId="16" borderId="1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164" fontId="12" fillId="6" borderId="6" xfId="0" applyNumberFormat="1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/>
    </xf>
    <xf numFmtId="0" fontId="21" fillId="18" borderId="6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0" fontId="23" fillId="17" borderId="14" xfId="0" applyFont="1" applyFill="1" applyBorder="1" applyAlignment="1">
      <alignment horizontal="center"/>
    </xf>
    <xf numFmtId="0" fontId="20" fillId="8" borderId="6" xfId="0" applyFont="1" applyFill="1" applyBorder="1" applyAlignment="1">
      <alignment horizontal="center"/>
    </xf>
    <xf numFmtId="0" fontId="20" fillId="19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64" fontId="10" fillId="11" borderId="6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9" fillId="9" borderId="6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164" fontId="25" fillId="3" borderId="6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4" borderId="6" xfId="0" applyFont="1" applyFill="1" applyBorder="1" applyAlignment="1">
      <alignment horizontal="center"/>
    </xf>
    <xf numFmtId="164" fontId="24" fillId="20" borderId="6" xfId="0" applyNumberFormat="1" applyFont="1" applyFill="1" applyBorder="1" applyAlignment="1">
      <alignment horizontal="center"/>
    </xf>
    <xf numFmtId="0" fontId="24" fillId="2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8" fillId="7" borderId="6" xfId="0" applyFont="1" applyFill="1" applyBorder="1" applyAlignment="1">
      <alignment horizontal="center"/>
    </xf>
    <xf numFmtId="0" fontId="24" fillId="21" borderId="6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164" fontId="29" fillId="22" borderId="6" xfId="0" applyNumberFormat="1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164" fontId="30" fillId="0" borderId="6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/>
    </xf>
    <xf numFmtId="0" fontId="31" fillId="0" borderId="0" xfId="0" applyFont="1"/>
    <xf numFmtId="164" fontId="25" fillId="6" borderId="6" xfId="0" applyNumberFormat="1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/>
    <xf numFmtId="4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9" fillId="0" borderId="7" xfId="0" applyFont="1" applyBorder="1" applyAlignment="1">
      <alignment horizontal="center"/>
    </xf>
    <xf numFmtId="0" fontId="8" fillId="0" borderId="7" xfId="0" applyFont="1" applyBorder="1"/>
    <xf numFmtId="164" fontId="12" fillId="6" borderId="8" xfId="0" applyNumberFormat="1" applyFont="1" applyFill="1" applyBorder="1" applyAlignment="1">
      <alignment horizontal="center" vertical="center"/>
    </xf>
    <xf numFmtId="0" fontId="8" fillId="0" borderId="9" xfId="0" applyFont="1" applyBorder="1"/>
    <xf numFmtId="0" fontId="9" fillId="5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164" fontId="27" fillId="6" borderId="15" xfId="0" applyNumberFormat="1" applyFont="1" applyFill="1" applyBorder="1" applyAlignment="1">
      <alignment horizontal="center" vertical="center"/>
    </xf>
    <xf numFmtId="0" fontId="8" fillId="0" borderId="16" xfId="0" applyFont="1" applyBorder="1"/>
    <xf numFmtId="0" fontId="38" fillId="0" borderId="0" xfId="0" applyFont="1"/>
    <xf numFmtId="164" fontId="16" fillId="10" borderId="17" xfId="0" applyNumberFormat="1" applyFont="1" applyFill="1" applyBorder="1" applyAlignment="1">
      <alignment horizontal="center" vertical="center"/>
    </xf>
    <xf numFmtId="164" fontId="16" fillId="10" borderId="18" xfId="0" applyNumberFormat="1" applyFont="1" applyFill="1" applyBorder="1" applyAlignment="1">
      <alignment horizontal="center" vertical="center"/>
    </xf>
    <xf numFmtId="164" fontId="16" fillId="10" borderId="19" xfId="0" applyNumberFormat="1" applyFont="1" applyFill="1" applyBorder="1" applyAlignment="1">
      <alignment horizontal="center" vertical="center"/>
    </xf>
    <xf numFmtId="164" fontId="16" fillId="10" borderId="20" xfId="0" applyNumberFormat="1" applyFont="1" applyFill="1" applyBorder="1" applyAlignment="1">
      <alignment horizontal="center" vertical="center"/>
    </xf>
    <xf numFmtId="164" fontId="16" fillId="10" borderId="21" xfId="0" applyNumberFormat="1" applyFont="1" applyFill="1" applyBorder="1" applyAlignment="1">
      <alignment horizontal="center" vertical="center"/>
    </xf>
    <xf numFmtId="164" fontId="16" fillId="10" borderId="22" xfId="0" applyNumberFormat="1" applyFont="1" applyFill="1" applyBorder="1" applyAlignment="1">
      <alignment horizontal="center" vertical="center"/>
    </xf>
    <xf numFmtId="0" fontId="39" fillId="0" borderId="0" xfId="1"/>
    <xf numFmtId="0" fontId="40" fillId="0" borderId="0" xfId="0" applyFont="1"/>
  </cellXfs>
  <cellStyles count="2">
    <cellStyle name="Hyperlink" xfId="1" builtinId="8"/>
    <cellStyle name="Normal" xfId="0" builtinId="0"/>
  </cellStyles>
  <dxfs count="4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6FFDF"/>
          <bgColor rgb="FFD6FFDF"/>
        </patternFill>
      </fill>
    </dxf>
    <dxf>
      <fill>
        <patternFill patternType="solid">
          <fgColor rgb="FFFFE1F0"/>
          <bgColor rgb="FFFFE1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6FFDF"/>
          <bgColor rgb="FFD6FFDF"/>
        </patternFill>
      </fill>
    </dxf>
    <dxf>
      <fill>
        <patternFill patternType="solid">
          <fgColor rgb="FFFFE1F0"/>
          <bgColor rgb="FFFFE1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6FFDF"/>
          <bgColor rgb="FFD6FFDF"/>
        </patternFill>
      </fill>
    </dxf>
    <dxf>
      <fill>
        <patternFill patternType="solid">
          <fgColor rgb="FFFFE1F0"/>
          <bgColor rgb="FFFFE1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6FFDF"/>
          <bgColor rgb="FFD6FFDF"/>
        </patternFill>
      </fill>
    </dxf>
    <dxf>
      <fill>
        <patternFill patternType="solid">
          <fgColor rgb="FFFFE1F0"/>
          <bgColor rgb="FFFFE1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6FFDF"/>
          <bgColor rgb="FFD6FFDF"/>
        </patternFill>
      </fill>
    </dxf>
    <dxf>
      <fill>
        <patternFill patternType="solid">
          <fgColor rgb="FFFFE1F0"/>
          <bgColor rgb="FFFFE1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6FFDF"/>
          <bgColor rgb="FFD6FFDF"/>
        </patternFill>
      </fill>
    </dxf>
    <dxf>
      <fill>
        <patternFill patternType="solid">
          <fgColor rgb="FFFFE1F0"/>
          <bgColor rgb="FFFFE1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6FFDF"/>
          <bgColor rgb="FFD6FFDF"/>
        </patternFill>
      </fill>
    </dxf>
    <dxf>
      <fill>
        <patternFill patternType="solid">
          <fgColor rgb="FFFFE1F0"/>
          <bgColor rgb="FFFFE1F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6FFDF"/>
          <bgColor rgb="FFD6FFDF"/>
        </patternFill>
      </fill>
    </dxf>
    <dxf>
      <fill>
        <patternFill patternType="solid">
          <fgColor rgb="FFFFE1F0"/>
          <bgColor rgb="FFFFE1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en-GB" sz="1600" b="1" i="0">
                <a:solidFill>
                  <a:srgbClr val="757575"/>
                </a:solidFill>
                <a:latin typeface="+mn-lt"/>
              </a:rPr>
              <a:t>COMPLETED SESSIONS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Profit / Loss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200" b="0" i="0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 Session Profit - Loss'!$B$4:$B$34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'30 Session Profit - Loss'!$C$4:$C$34</c:f>
              <c:numCache>
                <c:formatCode>"£"#,##0.00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A43-A046-9960-3A2B4C94D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955747"/>
        <c:axId val="2046449703"/>
      </c:barChart>
      <c:catAx>
        <c:axId val="18239557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46449703"/>
        <c:crosses val="autoZero"/>
        <c:auto val="1"/>
        <c:lblAlgn val="ctr"/>
        <c:lblOffset val="100"/>
        <c:noMultiLvlLbl val="1"/>
      </c:catAx>
      <c:valAx>
        <c:axId val="20464497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&quot;£&quot;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2395574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roulettecalculators.com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1wbupc.to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2</xdr:row>
      <xdr:rowOff>28575</xdr:rowOff>
    </xdr:from>
    <xdr:ext cx="13382625" cy="6143625"/>
    <xdr:graphicFrame macro="">
      <xdr:nvGraphicFramePr>
        <xdr:cNvPr id="2" name="Chart 1" descr="Column chart showing date and number of components completed. Sort the Date column to see dates in Ascending or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-9525</xdr:colOff>
      <xdr:row>34</xdr:row>
      <xdr:rowOff>-9525</xdr:rowOff>
    </xdr:from>
    <xdr:ext cx="4514850" cy="1419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02863" y="3079913"/>
          <a:ext cx="4486275" cy="1400175"/>
        </a:xfrm>
        <a:prstGeom prst="homePlate">
          <a:avLst>
            <a:gd name="adj" fmla="val 50000"/>
          </a:avLst>
        </a:prstGeom>
        <a:solidFill>
          <a:srgbClr val="376673"/>
        </a:solidFill>
        <a:ln w="25400" cap="flat" cmpd="sng">
          <a:solidFill>
            <a:srgbClr val="A0413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Corbel"/>
              <a:ea typeface="Corbel"/>
              <a:cs typeface="Corbel"/>
              <a:sym typeface="Corbel"/>
            </a:rPr>
            <a:t>TOTAL PROFIT OR LOSS</a:t>
          </a:r>
          <a:endParaRPr sz="1400"/>
        </a:p>
      </xdr:txBody>
    </xdr:sp>
    <xdr:clientData fLocksWithSheet="0"/>
  </xdr:oneCellAnchor>
  <xdr:oneCellAnchor>
    <xdr:from>
      <xdr:col>5</xdr:col>
      <xdr:colOff>266700</xdr:colOff>
      <xdr:row>33</xdr:row>
      <xdr:rowOff>180975</xdr:rowOff>
    </xdr:from>
    <xdr:ext cx="8934450" cy="14192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50213" y="3075150"/>
          <a:ext cx="8791575" cy="1409700"/>
        </a:xfrm>
        <a:prstGeom prst="rect">
          <a:avLst/>
        </a:prstGeom>
        <a:solidFill>
          <a:schemeClr val="dk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lt1"/>
              </a:solidFill>
              <a:latin typeface="Corbel"/>
              <a:ea typeface="Corbel"/>
              <a:cs typeface="Corbel"/>
              <a:sym typeface="Corbel"/>
            </a:rPr>
            <a:t>My Guide: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6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500" b="1">
              <a:solidFill>
                <a:schemeClr val="lt1"/>
              </a:solidFill>
              <a:latin typeface="Corbel"/>
              <a:ea typeface="Corbel"/>
              <a:cs typeface="Corbel"/>
              <a:sym typeface="Corbel"/>
            </a:rPr>
            <a:t>To build you balance, I recommend that you aim for a 20% balance increase and stop playing if you hit a 50% balance decrease. For example, if your starting balance is 100, you should end the session when you hit 120+ or your balance drops to  50 or below. Don’t get greedy or carried away on a loss!</a:t>
          </a:r>
          <a:endParaRPr sz="1500" b="1">
            <a:solidFill>
              <a:schemeClr val="lt1"/>
            </a:solidFill>
            <a:latin typeface="Corbel"/>
            <a:ea typeface="Corbel"/>
            <a:cs typeface="Corbel"/>
            <a:sym typeface="Corbel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12700</xdr:rowOff>
    </xdr:from>
    <xdr:ext cx="3533775" cy="11906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5118100"/>
          <a:ext cx="3533775" cy="1190625"/>
        </a:xfrm>
        <a:prstGeom prst="homePlate">
          <a:avLst>
            <a:gd name="adj" fmla="val 500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35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RECCOMENDED BALANCE FOR THE SMARTINGALE SYSTEM BASED ON YOUR INITAL UNIT SIZE PER NUMBER FOR A 5 BET PROGRESSION</a:t>
          </a:r>
          <a:endParaRPr sz="1350" b="1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9220200" cy="800100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40663" y="3384713"/>
          <a:ext cx="9210675" cy="790575"/>
        </a:xfrm>
        <a:prstGeom prst="bevel">
          <a:avLst>
            <a:gd name="adj" fmla="val 12500"/>
          </a:avLst>
        </a:prstGeom>
        <a:solidFill>
          <a:schemeClr val="accen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 SMARTINGALE SYSTEM FROM ROULETTECALCULATORS.COM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Betting on 17 numbers with a 5 step progression!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487775" cy="7334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0" y="3418050"/>
          <a:ext cx="10692000" cy="723900"/>
        </a:xfrm>
        <a:prstGeom prst="rect">
          <a:avLst/>
        </a:prstGeom>
        <a:solidFill>
          <a:srgbClr val="0070C0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E.D.C. Ed's Damage Control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This is a Martingale Step System for Damage Control. (2 x Neighbour bet of 5 to cover 22 numbers)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5</xdr:row>
      <xdr:rowOff>-142875</xdr:rowOff>
    </xdr:from>
    <xdr:ext cx="2686050" cy="4724400"/>
    <xdr:grpSp>
      <xdr:nvGrpSpPr>
        <xdr:cNvPr id="6" name="Shape 6" title="Drawi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5508625" y="1038225"/>
          <a:ext cx="2686050" cy="4724400"/>
          <a:chOff x="735150" y="539150"/>
          <a:chExt cx="2666400" cy="4734600"/>
        </a:xfrm>
      </xdr:grpSpPr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735150" y="539150"/>
            <a:ext cx="2666400" cy="4734600"/>
          </a:xfrm>
          <a:prstGeom prst="rect">
            <a:avLst/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862650" y="696000"/>
            <a:ext cx="2411400" cy="40635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 b="1"/>
              <a:t>The Numbers Game!</a:t>
            </a:r>
            <a:endParaRPr sz="1400" b="1"/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This is a flat betting strategy that should be used with the Area Key Auto Trackers.</a:t>
            </a:r>
            <a:endParaRPr sz="1400"/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When you find a table where either the highlighted or un highlighted depth count has a large discrepancy, you can flat bet on the most popular section of the wheel.</a:t>
            </a:r>
            <a:endParaRPr sz="1400"/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I recommend you try to achieve 3 wins up then conclude the session!</a:t>
            </a:r>
            <a:endParaRPr sz="1400"/>
          </a:p>
        </xdr:txBody>
      </xdr:sp>
    </xdr:grpSp>
    <xdr:clientData fLocksWithSheet="0"/>
  </xdr:oneCellAnchor>
  <xdr:oneCellAnchor>
    <xdr:from>
      <xdr:col>5</xdr:col>
      <xdr:colOff>974727</xdr:colOff>
      <xdr:row>26</xdr:row>
      <xdr:rowOff>152401</xdr:rowOff>
    </xdr:from>
    <xdr:ext cx="790575" cy="3810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rot="-5400000">
          <a:off x="7707315" y="4900613"/>
          <a:ext cx="381000" cy="790575"/>
        </a:xfrm>
        <a:prstGeom prst="bentArrow">
          <a:avLst>
            <a:gd name="adj1" fmla="val 25000"/>
            <a:gd name="adj2" fmla="val 25000"/>
            <a:gd name="adj3" fmla="val 25000"/>
            <a:gd name="adj4" fmla="val 43750"/>
          </a:avLst>
        </a:prstGeom>
        <a:solidFill>
          <a:srgbClr val="CFE2F3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209550</xdr:colOff>
      <xdr:row>24</xdr:row>
      <xdr:rowOff>66675</xdr:rowOff>
    </xdr:from>
    <xdr:ext cx="2381250" cy="4476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2450" y="4638675"/>
          <a:ext cx="2381250" cy="4476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220325" cy="4000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240600" y="3583150"/>
          <a:ext cx="10210800" cy="393700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Neighbour Bet of 8 which covers 17 numbers (Double Win System) Inspired by Rafael's Star 2.0</a:t>
          </a:r>
          <a:endParaRPr sz="2000" b="1">
            <a:solidFill>
              <a:schemeClr val="lt1"/>
            </a:solidFill>
          </a:endParaRPr>
        </a:p>
      </xdr:txBody>
    </xdr:sp>
    <xdr:clientData fLocksWithSheet="0"/>
  </xdr:oneCellAnchor>
  <xdr:oneCellAnchor>
    <xdr:from>
      <xdr:col>2</xdr:col>
      <xdr:colOff>219075</xdr:colOff>
      <xdr:row>21</xdr:row>
      <xdr:rowOff>0</xdr:rowOff>
    </xdr:from>
    <xdr:ext cx="4848225" cy="2867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926650" y="2351250"/>
          <a:ext cx="4838700" cy="2857500"/>
        </a:xfrm>
        <a:prstGeom prst="rect">
          <a:avLst/>
        </a:prstGeom>
        <a:solidFill>
          <a:schemeClr val="accen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9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This system requires you to get 2 wins in a row.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900" b="1">
            <a:solidFill>
              <a:schemeClr val="lt1"/>
            </a:solidFill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9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you lose the 1st bet, you drop to bet 2, however if you win the first bet, you double your next bet. If that wins, you start over.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900" b="1">
            <a:solidFill>
              <a:schemeClr val="lt1"/>
            </a:solidFill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9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If you lose the second bet, you drop to bet </a:t>
          </a:r>
          <a:r>
            <a:rPr lang="en-US" sz="2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3 and so on...</a:t>
          </a:r>
          <a:endParaRPr sz="2000" b="1">
            <a:solidFill>
              <a:schemeClr val="lt1"/>
            </a:solidFill>
          </a:endParaRPr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1076325</xdr:colOff>
      <xdr:row>15</xdr:row>
      <xdr:rowOff>114300</xdr:rowOff>
    </xdr:from>
    <xdr:ext cx="1152525" cy="8191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 rot="5400000">
          <a:off x="2146800" y="754800"/>
          <a:ext cx="803700" cy="1137000"/>
        </a:xfrm>
        <a:prstGeom prst="stripedRightArrow">
          <a:avLst>
            <a:gd name="adj1" fmla="val 50000"/>
            <a:gd name="adj2" fmla="val 50000"/>
          </a:avLst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15</xdr:row>
      <xdr:rowOff>47624</xdr:rowOff>
    </xdr:from>
    <xdr:ext cx="3781425" cy="1184275"/>
    <xdr:grpSp>
      <xdr:nvGrpSpPr>
        <xdr:cNvPr id="6" name="Shape 6" title="Drawi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4435475" y="3590924"/>
          <a:ext cx="3781425" cy="1184275"/>
          <a:chOff x="1205750" y="852825"/>
          <a:chExt cx="3999600" cy="931200"/>
        </a:xfrm>
      </xdr:grpSpPr>
      <xdr:sp macro="" textlink="">
        <xdr:nvSpPr>
          <xdr:cNvPr id="11" name="Shape 11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/>
        </xdr:nvSpPr>
        <xdr:spPr>
          <a:xfrm>
            <a:off x="1205750" y="852825"/>
            <a:ext cx="3999600" cy="931200"/>
          </a:xfrm>
          <a:prstGeom prst="rect">
            <a:avLst/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2" name="Shape 12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 txBox="1"/>
        </xdr:nvSpPr>
        <xdr:spPr>
          <a:xfrm>
            <a:off x="1235150" y="902775"/>
            <a:ext cx="3940800" cy="8313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If you don’t hit the win in the 5 bets, you can step down and remain there until you hit your profit. Try not to get caught up in a long chase!</a:t>
            </a:r>
            <a:endParaRPr sz="1400"/>
          </a:p>
        </xdr:txBody>
      </xdr:sp>
    </xdr:grpSp>
    <xdr:clientData fLocksWithSheet="0"/>
  </xdr:oneCellAnchor>
  <xdr:oneCellAnchor>
    <xdr:from>
      <xdr:col>5</xdr:col>
      <xdr:colOff>438150</xdr:colOff>
      <xdr:row>7</xdr:row>
      <xdr:rowOff>28575</xdr:rowOff>
    </xdr:from>
    <xdr:ext cx="3400425" cy="638175"/>
    <xdr:grpSp>
      <xdr:nvGrpSpPr>
        <xdr:cNvPr id="2" name="Shape 6" title="Drawi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8007350" y="1450975"/>
          <a:ext cx="3400425" cy="638175"/>
          <a:chOff x="1793900" y="1176300"/>
          <a:chExt cx="3381900" cy="615625"/>
        </a:xfrm>
      </xdr:grpSpPr>
      <xdr:sp macro="" textlink="">
        <xdr:nvSpPr>
          <xdr:cNvPr id="13" name="Shape 13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/>
        </xdr:nvSpPr>
        <xdr:spPr>
          <a:xfrm>
            <a:off x="1793900" y="1176300"/>
            <a:ext cx="3381900" cy="615600"/>
          </a:xfrm>
          <a:prstGeom prst="wedgeRectCallout">
            <a:avLst>
              <a:gd name="adj1" fmla="val -20833"/>
              <a:gd name="adj2" fmla="val 62500"/>
            </a:avLst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4" name="Shape 14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 txBox="1"/>
        </xdr:nvSpPr>
        <xdr:spPr>
          <a:xfrm>
            <a:off x="1891925" y="1176325"/>
            <a:ext cx="3225000" cy="6156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The total accumulated debt if you miss all </a:t>
            </a:r>
            <a:r>
              <a:rPr lang="en-US" sz="1400" b="1"/>
              <a:t>5</a:t>
            </a:r>
            <a:r>
              <a:rPr lang="en-US" sz="1400"/>
              <a:t> bets would be:</a:t>
            </a:r>
            <a:endParaRPr sz="1400"/>
          </a:p>
        </xdr:txBody>
      </xdr:sp>
    </xdr:grpSp>
    <xdr:clientData fLocksWithSheet="0"/>
  </xdr:oneCellAnchor>
  <xdr:oneCellAnchor>
    <xdr:from>
      <xdr:col>5</xdr:col>
      <xdr:colOff>438150</xdr:colOff>
      <xdr:row>26</xdr:row>
      <xdr:rowOff>142875</xdr:rowOff>
    </xdr:from>
    <xdr:ext cx="3381375" cy="847725"/>
    <xdr:grpSp>
      <xdr:nvGrpSpPr>
        <xdr:cNvPr id="3" name="Shape 6" title="Drawi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8007350" y="6162675"/>
          <a:ext cx="3381375" cy="847725"/>
          <a:chOff x="960675" y="911650"/>
          <a:chExt cx="3362400" cy="831300"/>
        </a:xfrm>
      </xdr:grpSpPr>
      <xdr:sp macro="" textlink="">
        <xdr:nvSpPr>
          <xdr:cNvPr id="15" name="Shape 15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/>
        </xdr:nvSpPr>
        <xdr:spPr>
          <a:xfrm>
            <a:off x="960675" y="911650"/>
            <a:ext cx="3362400" cy="597900"/>
          </a:xfrm>
          <a:prstGeom prst="wedgeRectCallout">
            <a:avLst>
              <a:gd name="adj1" fmla="val -20833"/>
              <a:gd name="adj2" fmla="val 62500"/>
            </a:avLst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 txBox="1"/>
        </xdr:nvSpPr>
        <xdr:spPr>
          <a:xfrm>
            <a:off x="960675" y="911650"/>
            <a:ext cx="3234900" cy="8313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sp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The total accumulated debt if you miss all </a:t>
            </a:r>
            <a:r>
              <a:rPr lang="en-US" sz="1400" b="1"/>
              <a:t>10</a:t>
            </a:r>
            <a:r>
              <a:rPr lang="en-US" sz="1400"/>
              <a:t> bets would be:</a:t>
            </a:r>
            <a:endParaRPr sz="1400"/>
          </a:p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</xdr:grpSp>
    <xdr:clientData fLocksWithSheet="0"/>
  </xdr:oneCellAnchor>
  <xdr:oneCellAnchor>
    <xdr:from>
      <xdr:col>0</xdr:col>
      <xdr:colOff>19050</xdr:colOff>
      <xdr:row>0</xdr:row>
      <xdr:rowOff>19050</xdr:rowOff>
    </xdr:from>
    <xdr:ext cx="6673850" cy="1339850"/>
    <xdr:grpSp>
      <xdr:nvGrpSpPr>
        <xdr:cNvPr id="4" name="Shape 6" title="Drawi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19050" y="19050"/>
          <a:ext cx="6673850" cy="1339850"/>
          <a:chOff x="107825" y="324500"/>
          <a:chExt cx="7244100" cy="1130276"/>
        </a:xfrm>
      </xdr:grpSpPr>
      <xdr:sp macro="" textlink="">
        <xdr:nvSpPr>
          <xdr:cNvPr id="17" name="Shape 17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/>
        </xdr:nvSpPr>
        <xdr:spPr>
          <a:xfrm>
            <a:off x="107825" y="343100"/>
            <a:ext cx="7244100" cy="794100"/>
          </a:xfrm>
          <a:prstGeom prst="rect">
            <a:avLst/>
          </a:prstGeom>
          <a:solidFill>
            <a:srgbClr val="CFE2F3"/>
          </a:solidFill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18" name="Shape 18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171426" y="324500"/>
            <a:ext cx="7116900" cy="1130276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This is a step system which can be used with the ± Calculator. The premise behind it is not to get caught up in a long losing chase. If you hit a 5 loss streak, wait for the win to come in and start at the next level to recoup your loss!</a:t>
            </a:r>
            <a:endParaRPr sz="1400"/>
          </a:p>
        </xdr:txBody>
      </xdr:sp>
    </xdr:grp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101600</xdr:rowOff>
    </xdr:from>
    <xdr:ext cx="3178175" cy="1603375"/>
    <xdr:pic>
      <xdr:nvPicPr>
        <xdr:cNvPr id="2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101600"/>
          <a:ext cx="3178175" cy="1603375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4102100</xdr:colOff>
      <xdr:row>0</xdr:row>
      <xdr:rowOff>152400</xdr:rowOff>
    </xdr:from>
    <xdr:to>
      <xdr:col>3</xdr:col>
      <xdr:colOff>0</xdr:colOff>
      <xdr:row>10</xdr:row>
      <xdr:rowOff>0</xdr:rowOff>
    </xdr:to>
    <xdr:sp macro="" textlink="">
      <xdr:nvSpPr>
        <xdr:cNvPr id="3" name="Proces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6BD17-8738-786C-579D-1C43ACE14367}"/>
            </a:ext>
          </a:extLst>
        </xdr:cNvPr>
        <xdr:cNvSpPr/>
      </xdr:nvSpPr>
      <xdr:spPr>
        <a:xfrm>
          <a:off x="4102100" y="152400"/>
          <a:ext cx="7277100" cy="17526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800"/>
            <a:t>CLICK HERE TO OPEN AN ACCOUNT ON 1WIN</a:t>
          </a:r>
        </a:p>
        <a:p>
          <a:pPr algn="l"/>
          <a:endParaRPr lang="en-GB" sz="1400"/>
        </a:p>
        <a:p>
          <a:pPr algn="l"/>
          <a:r>
            <a:rPr lang="en-GB" sz="1400"/>
            <a:t>This is my go to casino for the following resons:</a:t>
          </a:r>
        </a:p>
        <a:p>
          <a:pPr algn="l"/>
          <a:r>
            <a:rPr lang="en-GB" sz="1400"/>
            <a:t>1. They have a lot of 0.10 cent tables which</a:t>
          </a:r>
          <a:r>
            <a:rPr lang="en-GB" sz="1400" baseline="0"/>
            <a:t> is good for testing strategies and progressive betting!</a:t>
          </a:r>
        </a:p>
        <a:p>
          <a:pPr algn="l"/>
          <a:r>
            <a:rPr lang="en-GB" sz="1400" baseline="0"/>
            <a:t>2. They don't force you to enter your address so you can play anywhere in the world via a proxy!</a:t>
          </a:r>
        </a:p>
        <a:p>
          <a:pPr algn="l"/>
          <a:r>
            <a:rPr lang="en-GB" sz="1400" baseline="0"/>
            <a:t>3. You can create multiple accounts which is good for staying under the radar!</a:t>
          </a:r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roulettecalculators.com/pages/akaio?table=2380033" TargetMode="External"/><Relationship Id="rId13" Type="http://schemas.openxmlformats.org/officeDocument/2006/relationships/hyperlink" Target="https://roulettecalculators.com/pages/akaio?table=2380100" TargetMode="External"/><Relationship Id="rId18" Type="http://schemas.openxmlformats.org/officeDocument/2006/relationships/hyperlink" Target="https://roulettecalculators.com/pages/dtodaio?table=2010165" TargetMode="External"/><Relationship Id="rId26" Type="http://schemas.openxmlformats.org/officeDocument/2006/relationships/hyperlink" Target="https://roulettecalculators.com/pages/dtaio?table=2380064" TargetMode="External"/><Relationship Id="rId3" Type="http://schemas.openxmlformats.org/officeDocument/2006/relationships/hyperlink" Target="https://roulettecalculators.com/pages/akaio?table=2010097" TargetMode="External"/><Relationship Id="rId21" Type="http://schemas.openxmlformats.org/officeDocument/2006/relationships/hyperlink" Target="https://roulettecalculators.com/pages/dtaio?table=2380032" TargetMode="External"/><Relationship Id="rId7" Type="http://schemas.openxmlformats.org/officeDocument/2006/relationships/hyperlink" Target="https://roulettecalculators.com/pages/akaio?table=2380032" TargetMode="External"/><Relationship Id="rId12" Type="http://schemas.openxmlformats.org/officeDocument/2006/relationships/hyperlink" Target="https://roulettecalculators.com/pages/akaio?table=2380064" TargetMode="External"/><Relationship Id="rId17" Type="http://schemas.openxmlformats.org/officeDocument/2006/relationships/hyperlink" Target="https://roulettecalculators.com/pages/dtodaio?table=2010097" TargetMode="External"/><Relationship Id="rId25" Type="http://schemas.openxmlformats.org/officeDocument/2006/relationships/hyperlink" Target="https://roulettecalculators.com/pages/dtaio?table=2380039" TargetMode="External"/><Relationship Id="rId2" Type="http://schemas.openxmlformats.org/officeDocument/2006/relationships/hyperlink" Target="https://roulettecalculators.com/pages/akaio?table=2010016" TargetMode="External"/><Relationship Id="rId16" Type="http://schemas.openxmlformats.org/officeDocument/2006/relationships/hyperlink" Target="https://roulettecalculators.com/pages/dtaio?table=2010016" TargetMode="External"/><Relationship Id="rId20" Type="http://schemas.openxmlformats.org/officeDocument/2006/relationships/hyperlink" Target="https://roulettecalculators.com/pages/dtaio?table=2380013" TargetMode="External"/><Relationship Id="rId29" Type="http://schemas.openxmlformats.org/officeDocument/2006/relationships/hyperlink" Target="https://1wfon.top/" TargetMode="External"/><Relationship Id="rId1" Type="http://schemas.openxmlformats.org/officeDocument/2006/relationships/hyperlink" Target="https://roulettecalculators.com/pages/akusaaio?table=2010012" TargetMode="External"/><Relationship Id="rId6" Type="http://schemas.openxmlformats.org/officeDocument/2006/relationships/hyperlink" Target="https://roulettecalculators.com/pages/akaio?table=2380013" TargetMode="External"/><Relationship Id="rId11" Type="http://schemas.openxmlformats.org/officeDocument/2006/relationships/hyperlink" Target="https://roulettecalculators.com/pages/akaio?table=2380039" TargetMode="External"/><Relationship Id="rId24" Type="http://schemas.openxmlformats.org/officeDocument/2006/relationships/hyperlink" Target="https://roulettecalculators.com/pages/dtaio?table=2380038" TargetMode="External"/><Relationship Id="rId5" Type="http://schemas.openxmlformats.org/officeDocument/2006/relationships/hyperlink" Target="https://roulettecalculators.com/pages/akaio?table=2380010" TargetMode="External"/><Relationship Id="rId15" Type="http://schemas.openxmlformats.org/officeDocument/2006/relationships/hyperlink" Target="https://roulettecalculators.com/pages/dtusaaio?table=2010012" TargetMode="External"/><Relationship Id="rId23" Type="http://schemas.openxmlformats.org/officeDocument/2006/relationships/hyperlink" Target="https://roulettecalculators.com/pages/dtaio?table=2380034" TargetMode="External"/><Relationship Id="rId28" Type="http://schemas.openxmlformats.org/officeDocument/2006/relationships/hyperlink" Target="https://roulettecalculators.com/pages/dtaio?table=2380117" TargetMode="External"/><Relationship Id="rId10" Type="http://schemas.openxmlformats.org/officeDocument/2006/relationships/hyperlink" Target="https://roulettecalculators.com/pages/akaio?table=2380038" TargetMode="External"/><Relationship Id="rId19" Type="http://schemas.openxmlformats.org/officeDocument/2006/relationships/hyperlink" Target="https://roulettecalculators.com/pages/dtodaio?table=2380010" TargetMode="External"/><Relationship Id="rId4" Type="http://schemas.openxmlformats.org/officeDocument/2006/relationships/hyperlink" Target="https://roulettecalculators.com/pages/akaio?table=2010165" TargetMode="External"/><Relationship Id="rId9" Type="http://schemas.openxmlformats.org/officeDocument/2006/relationships/hyperlink" Target="https://roulettecalculators.com/pages/akaio?table=2380034" TargetMode="External"/><Relationship Id="rId14" Type="http://schemas.openxmlformats.org/officeDocument/2006/relationships/hyperlink" Target="https://roulettecalculators.com/pages/akaio?table=2380117" TargetMode="External"/><Relationship Id="rId22" Type="http://schemas.openxmlformats.org/officeDocument/2006/relationships/hyperlink" Target="https://roulettecalculators.com/pages/dtaio?table=2380033" TargetMode="External"/><Relationship Id="rId27" Type="http://schemas.openxmlformats.org/officeDocument/2006/relationships/hyperlink" Target="https://roulettecalculators.com/pages/dtaio?table=2380100" TargetMode="External"/><Relationship Id="rId30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O979"/>
  <sheetViews>
    <sheetView showGridLines="0" tabSelected="1" workbookViewId="0">
      <selection activeCell="E43" sqref="E43"/>
    </sheetView>
  </sheetViews>
  <sheetFormatPr baseColWidth="10" defaultColWidth="14.5" defaultRowHeight="15" customHeight="1" x14ac:dyDescent="0.2"/>
  <cols>
    <col min="1" max="1" width="3" customWidth="1"/>
    <col min="2" max="2" width="18.83203125" customWidth="1"/>
    <col min="3" max="3" width="25.6640625" customWidth="1"/>
    <col min="4" max="4" width="3" customWidth="1"/>
    <col min="5" max="6" width="63.5" customWidth="1"/>
    <col min="7" max="7" width="3" customWidth="1"/>
    <col min="8" max="15" width="10.33203125" customWidth="1"/>
  </cols>
  <sheetData>
    <row r="1" spans="1:15" ht="49.5" customHeight="1" x14ac:dyDescent="0.25">
      <c r="A1" s="1"/>
      <c r="B1" s="2" t="s">
        <v>0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4.5" customHeight="1" x14ac:dyDescent="0.2">
      <c r="A3" s="1"/>
      <c r="B3" s="3" t="s">
        <v>1</v>
      </c>
      <c r="C3" s="3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 x14ac:dyDescent="0.2">
      <c r="A4" s="1"/>
      <c r="B4" s="4">
        <v>1</v>
      </c>
      <c r="C4" s="5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 x14ac:dyDescent="0.2">
      <c r="A5" s="1"/>
      <c r="B5" s="4" t="s">
        <v>3</v>
      </c>
      <c r="C5" s="5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 x14ac:dyDescent="0.2">
      <c r="A6" s="1"/>
      <c r="B6" s="4" t="s">
        <v>4</v>
      </c>
      <c r="C6" s="5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 x14ac:dyDescent="0.2">
      <c r="A7" s="1"/>
      <c r="B7" s="4" t="s">
        <v>5</v>
      </c>
      <c r="C7" s="5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 x14ac:dyDescent="0.2">
      <c r="A8" s="1"/>
      <c r="B8" s="4" t="s">
        <v>6</v>
      </c>
      <c r="C8" s="5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 customHeight="1" x14ac:dyDescent="0.2">
      <c r="A9" s="1"/>
      <c r="B9" s="4" t="s">
        <v>7</v>
      </c>
      <c r="C9" s="5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 customHeight="1" x14ac:dyDescent="0.2">
      <c r="A10" s="1"/>
      <c r="B10" s="4" t="s">
        <v>8</v>
      </c>
      <c r="C10" s="5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 customHeight="1" x14ac:dyDescent="0.2">
      <c r="A11" s="1"/>
      <c r="B11" s="4" t="s">
        <v>9</v>
      </c>
      <c r="C11" s="5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 customHeight="1" x14ac:dyDescent="0.2">
      <c r="A12" s="1"/>
      <c r="B12" s="4" t="s">
        <v>10</v>
      </c>
      <c r="C12" s="5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 customHeight="1" x14ac:dyDescent="0.2">
      <c r="A13" s="1"/>
      <c r="B13" s="4" t="s">
        <v>11</v>
      </c>
      <c r="C13" s="5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 customHeight="1" x14ac:dyDescent="0.2">
      <c r="A14" s="1"/>
      <c r="B14" s="4" t="s">
        <v>12</v>
      </c>
      <c r="C14" s="5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 customHeight="1" x14ac:dyDescent="0.2">
      <c r="A15" s="1"/>
      <c r="B15" s="4" t="s">
        <v>13</v>
      </c>
      <c r="C15" s="5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 customHeight="1" x14ac:dyDescent="0.2">
      <c r="A16" s="1"/>
      <c r="B16" s="4" t="s">
        <v>14</v>
      </c>
      <c r="C16" s="5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customHeight="1" x14ac:dyDescent="0.2">
      <c r="A17" s="1"/>
      <c r="B17" s="4" t="s">
        <v>15</v>
      </c>
      <c r="C17" s="5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 customHeight="1" x14ac:dyDescent="0.2">
      <c r="A18" s="1"/>
      <c r="B18" s="4" t="s">
        <v>16</v>
      </c>
      <c r="C18" s="5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customHeight="1" x14ac:dyDescent="0.2">
      <c r="A19" s="1"/>
      <c r="B19" s="4" t="s">
        <v>17</v>
      </c>
      <c r="C19" s="5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 customHeight="1" x14ac:dyDescent="0.2">
      <c r="A20" s="1"/>
      <c r="B20" s="4" t="s">
        <v>18</v>
      </c>
      <c r="C20" s="5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 customHeight="1" x14ac:dyDescent="0.2">
      <c r="A21" s="1"/>
      <c r="B21" s="4" t="s">
        <v>19</v>
      </c>
      <c r="C21" s="5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 customHeight="1" x14ac:dyDescent="0.2">
      <c r="A22" s="1"/>
      <c r="B22" s="4" t="s">
        <v>20</v>
      </c>
      <c r="C22" s="5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 customHeight="1" x14ac:dyDescent="0.2">
      <c r="A23" s="1"/>
      <c r="B23" s="4" t="s">
        <v>21</v>
      </c>
      <c r="C23" s="5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 customHeight="1" x14ac:dyDescent="0.2">
      <c r="A24" s="1"/>
      <c r="B24" s="4" t="s">
        <v>22</v>
      </c>
      <c r="C24" s="5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">
      <c r="A25" s="1"/>
      <c r="B25" s="4" t="s">
        <v>23</v>
      </c>
      <c r="C25" s="5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 customHeight="1" x14ac:dyDescent="0.2">
      <c r="A26" s="1"/>
      <c r="B26" s="4" t="s">
        <v>24</v>
      </c>
      <c r="C26" s="5">
        <v>0</v>
      </c>
      <c r="D26" s="1"/>
      <c r="E26" s="71"/>
      <c r="F26" s="73"/>
      <c r="G26" s="1"/>
      <c r="H26" s="1"/>
      <c r="I26" s="1"/>
      <c r="J26" s="1"/>
      <c r="K26" s="1"/>
      <c r="L26" s="1"/>
      <c r="M26" s="1"/>
      <c r="N26" s="1"/>
      <c r="O26" s="1"/>
    </row>
    <row r="27" spans="1:15" ht="15" customHeight="1" x14ac:dyDescent="0.2">
      <c r="A27" s="1"/>
      <c r="B27" s="4" t="s">
        <v>25</v>
      </c>
      <c r="C27" s="5">
        <v>0</v>
      </c>
      <c r="D27" s="1"/>
      <c r="E27" s="72"/>
      <c r="F27" s="72"/>
      <c r="G27" s="1"/>
      <c r="H27" s="1"/>
      <c r="I27" s="1"/>
      <c r="J27" s="1"/>
      <c r="K27" s="1"/>
      <c r="L27" s="1"/>
      <c r="M27" s="1"/>
      <c r="N27" s="1"/>
      <c r="O27" s="1"/>
    </row>
    <row r="28" spans="1:15" ht="15" customHeight="1" x14ac:dyDescent="0.2">
      <c r="A28" s="1"/>
      <c r="B28" s="4" t="s">
        <v>26</v>
      </c>
      <c r="C28" s="5">
        <v>0</v>
      </c>
      <c r="D28" s="1"/>
      <c r="E28" s="72"/>
      <c r="F28" s="72"/>
      <c r="G28" s="1"/>
      <c r="H28" s="1"/>
      <c r="I28" s="1"/>
      <c r="J28" s="1"/>
      <c r="K28" s="1"/>
      <c r="L28" s="1"/>
      <c r="M28" s="1"/>
      <c r="N28" s="1"/>
      <c r="O28" s="1"/>
    </row>
    <row r="29" spans="1:15" ht="15" customHeight="1" x14ac:dyDescent="0.2">
      <c r="A29" s="1"/>
      <c r="B29" s="4" t="s">
        <v>27</v>
      </c>
      <c r="C29" s="5">
        <v>0</v>
      </c>
      <c r="D29" s="1"/>
      <c r="E29" s="74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 customHeight="1" x14ac:dyDescent="0.2">
      <c r="A30" s="1"/>
      <c r="B30" s="4" t="s">
        <v>28</v>
      </c>
      <c r="C30" s="5">
        <v>0</v>
      </c>
      <c r="D30" s="1"/>
      <c r="E30" s="7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 customHeight="1" x14ac:dyDescent="0.2">
      <c r="A31" s="1"/>
      <c r="B31" s="4" t="s">
        <v>29</v>
      </c>
      <c r="C31" s="5">
        <v>0</v>
      </c>
      <c r="D31" s="1"/>
      <c r="E31" s="72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 customHeight="1" x14ac:dyDescent="0.2">
      <c r="A32" s="1"/>
      <c r="B32" s="4" t="s">
        <v>30</v>
      </c>
      <c r="C32" s="5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 customHeight="1" x14ac:dyDescent="0.2">
      <c r="A33" s="1"/>
      <c r="B33" s="4" t="s">
        <v>31</v>
      </c>
      <c r="C33" s="5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2">
      <c r="A34" s="1"/>
      <c r="B34" s="4"/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2">
      <c r="A35" s="1"/>
      <c r="B35" s="1"/>
      <c r="C35" s="1"/>
      <c r="D35" s="1"/>
      <c r="E35" s="75">
        <f>SUM(C4:C33)</f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2">
      <c r="A36" s="1"/>
      <c r="B36" s="1"/>
      <c r="C36" s="1"/>
      <c r="D36" s="1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2">
      <c r="A37" s="1"/>
      <c r="B37" s="1"/>
      <c r="C37" s="1"/>
      <c r="D37" s="1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2">
      <c r="A38" s="1"/>
      <c r="B38" s="1"/>
      <c r="C38" s="1"/>
      <c r="D38" s="1"/>
      <c r="E38" s="76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2">
      <c r="A39" s="1"/>
      <c r="B39" s="1"/>
      <c r="C39" s="1"/>
      <c r="D39" s="1"/>
      <c r="E39" s="76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2">
      <c r="A40" s="1"/>
      <c r="B40" s="1"/>
      <c r="C40" s="1"/>
      <c r="D40" s="1"/>
      <c r="E40" s="76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2">
      <c r="A41" s="1"/>
      <c r="B41" s="1"/>
      <c r="C41" s="1"/>
      <c r="D41" s="1"/>
      <c r="E41" s="77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</sheetData>
  <mergeCells count="4">
    <mergeCell ref="E26:E28"/>
    <mergeCell ref="F26:F28"/>
    <mergeCell ref="E29:E31"/>
    <mergeCell ref="E35:E41"/>
  </mergeCells>
  <conditionalFormatting sqref="C4:C34">
    <cfRule type="cellIs" dxfId="48" priority="1" operator="greaterThan">
      <formula>0</formula>
    </cfRule>
  </conditionalFormatting>
  <conditionalFormatting sqref="C4:C34">
    <cfRule type="cellIs" dxfId="47" priority="2" operator="lessThan">
      <formula>0</formula>
    </cfRule>
  </conditionalFormatting>
  <conditionalFormatting sqref="F26:F28">
    <cfRule type="cellIs" dxfId="46" priority="3" operator="greaterThan">
      <formula>0</formula>
    </cfRule>
  </conditionalFormatting>
  <conditionalFormatting sqref="F26:F28">
    <cfRule type="cellIs" dxfId="45" priority="4" operator="lessThan">
      <formula>0</formula>
    </cfRule>
  </conditionalFormatting>
  <conditionalFormatting sqref="E35:E41">
    <cfRule type="cellIs" dxfId="44" priority="5" operator="lessThan">
      <formula>0</formula>
    </cfRule>
  </conditionalFormatting>
  <conditionalFormatting sqref="E35:E41">
    <cfRule type="cellIs" dxfId="43" priority="6" operator="lessThan">
      <formula>0</formula>
    </cfRule>
  </conditionalFormatting>
  <conditionalFormatting sqref="E35:E41">
    <cfRule type="cellIs" dxfId="42" priority="7" operator="greaterThan">
      <formula>0</formula>
    </cfRule>
  </conditionalFormatting>
  <printOptions horizontalCentered="1"/>
  <pageMargins left="0.4" right="0.4" top="0.4" bottom="0.4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H28"/>
  <sheetViews>
    <sheetView workbookViewId="0">
      <selection activeCell="E22" sqref="E22"/>
    </sheetView>
  </sheetViews>
  <sheetFormatPr baseColWidth="10" defaultColWidth="14.5" defaultRowHeight="15" x14ac:dyDescent="0.2"/>
  <cols>
    <col min="1" max="1" width="22" customWidth="1"/>
    <col min="2" max="2" width="30.83203125" customWidth="1"/>
    <col min="3" max="4" width="13.5" customWidth="1"/>
    <col min="5" max="5" width="19" customWidth="1"/>
    <col min="6" max="6" width="16.83203125" customWidth="1"/>
    <col min="7" max="26" width="13.5" customWidth="1"/>
  </cols>
  <sheetData>
    <row r="5" spans="1:8" ht="16" x14ac:dyDescent="0.2">
      <c r="A5" s="7" t="s">
        <v>32</v>
      </c>
    </row>
    <row r="6" spans="1:8" ht="16" x14ac:dyDescent="0.2">
      <c r="A6" s="8">
        <v>0.2</v>
      </c>
      <c r="E6" s="78" t="s">
        <v>33</v>
      </c>
      <c r="F6" s="79"/>
      <c r="H6" s="9"/>
    </row>
    <row r="7" spans="1:8" ht="24" x14ac:dyDescent="0.2">
      <c r="A7" s="10" t="s">
        <v>34</v>
      </c>
      <c r="B7" s="11" t="s">
        <v>35</v>
      </c>
      <c r="C7" s="12" t="s">
        <v>36</v>
      </c>
      <c r="D7" s="12" t="s">
        <v>37</v>
      </c>
      <c r="E7" s="80">
        <f>SUM(F9:F13)</f>
        <v>0</v>
      </c>
      <c r="F7" s="81"/>
    </row>
    <row r="8" spans="1:8" ht="19" x14ac:dyDescent="0.25">
      <c r="A8" s="13"/>
      <c r="B8" s="13"/>
      <c r="C8" s="13"/>
      <c r="D8" s="13"/>
      <c r="E8" s="14" t="s">
        <v>38</v>
      </c>
      <c r="F8" s="15" t="s">
        <v>39</v>
      </c>
      <c r="G8" s="13"/>
    </row>
    <row r="9" spans="1:8" ht="19" x14ac:dyDescent="0.25">
      <c r="A9" s="16" t="s">
        <v>40</v>
      </c>
      <c r="B9" s="16">
        <v>1</v>
      </c>
      <c r="C9" s="17">
        <f>SUM(A6*B9)</f>
        <v>0.2</v>
      </c>
      <c r="D9" s="18">
        <f>A6*17</f>
        <v>3.4000000000000004</v>
      </c>
      <c r="E9" s="19"/>
      <c r="F9" s="20">
        <f t="shared" ref="F9:F13" si="0">IF(E9="l",SUM(-D9),IF(E9="w",SUM(D9/17*36-D9),))</f>
        <v>0</v>
      </c>
    </row>
    <row r="10" spans="1:8" ht="19" x14ac:dyDescent="0.25">
      <c r="A10" s="16" t="s">
        <v>41</v>
      </c>
      <c r="B10" s="16">
        <v>2</v>
      </c>
      <c r="C10" s="17">
        <f>SUM(A6*B10)</f>
        <v>0.4</v>
      </c>
      <c r="D10" s="18">
        <f>A6*17*2</f>
        <v>6.8000000000000007</v>
      </c>
      <c r="E10" s="19"/>
      <c r="F10" s="20">
        <f t="shared" si="0"/>
        <v>0</v>
      </c>
    </row>
    <row r="11" spans="1:8" ht="19" x14ac:dyDescent="0.25">
      <c r="A11" s="16" t="s">
        <v>42</v>
      </c>
      <c r="B11" s="16">
        <v>4</v>
      </c>
      <c r="C11" s="17">
        <f>SUM(A6*B11)</f>
        <v>0.8</v>
      </c>
      <c r="D11" s="18">
        <f>A6*17*4</f>
        <v>13.600000000000001</v>
      </c>
      <c r="E11" s="19"/>
      <c r="F11" s="20">
        <f t="shared" si="0"/>
        <v>0</v>
      </c>
    </row>
    <row r="12" spans="1:8" ht="19" x14ac:dyDescent="0.25">
      <c r="A12" s="16" t="s">
        <v>43</v>
      </c>
      <c r="B12" s="16">
        <v>8</v>
      </c>
      <c r="C12" s="17">
        <f>SUM(A6*B12)</f>
        <v>1.6</v>
      </c>
      <c r="D12" s="18">
        <f>A6*17*8</f>
        <v>27.200000000000003</v>
      </c>
      <c r="E12" s="19"/>
      <c r="F12" s="20">
        <f t="shared" si="0"/>
        <v>0</v>
      </c>
    </row>
    <row r="13" spans="1:8" ht="19" x14ac:dyDescent="0.25">
      <c r="A13" s="16" t="s">
        <v>44</v>
      </c>
      <c r="B13" s="16">
        <v>16</v>
      </c>
      <c r="C13" s="17">
        <f>SUM(A6*B13)</f>
        <v>3.2</v>
      </c>
      <c r="D13" s="18">
        <f>A6*17*16</f>
        <v>54.400000000000006</v>
      </c>
      <c r="E13" s="19"/>
      <c r="F13" s="20">
        <f t="shared" si="0"/>
        <v>0</v>
      </c>
    </row>
    <row r="16" spans="1:8" ht="16" x14ac:dyDescent="0.2">
      <c r="A16" s="10" t="s">
        <v>45</v>
      </c>
      <c r="B16" s="11" t="s">
        <v>46</v>
      </c>
    </row>
    <row r="17" spans="1:5" ht="16" x14ac:dyDescent="0.2">
      <c r="A17" s="13"/>
      <c r="B17" s="13"/>
    </row>
    <row r="18" spans="1:5" ht="19" x14ac:dyDescent="0.25">
      <c r="A18" s="16" t="s">
        <v>40</v>
      </c>
      <c r="B18" s="17">
        <f>D9</f>
        <v>3.4000000000000004</v>
      </c>
    </row>
    <row r="19" spans="1:5" ht="19" x14ac:dyDescent="0.25">
      <c r="A19" s="16" t="s">
        <v>41</v>
      </c>
      <c r="B19" s="17">
        <f>D10+(D9)</f>
        <v>10.200000000000001</v>
      </c>
      <c r="E19" s="9"/>
    </row>
    <row r="20" spans="1:5" ht="19" x14ac:dyDescent="0.25">
      <c r="A20" s="16" t="s">
        <v>42</v>
      </c>
      <c r="B20" s="17">
        <f>D11+(D9+D10)</f>
        <v>23.800000000000004</v>
      </c>
    </row>
    <row r="21" spans="1:5" ht="19" x14ac:dyDescent="0.25">
      <c r="A21" s="16" t="s">
        <v>43</v>
      </c>
      <c r="B21" s="17">
        <f>D12+(D9+D10+D11)</f>
        <v>51.000000000000007</v>
      </c>
    </row>
    <row r="22" spans="1:5" ht="19" x14ac:dyDescent="0.25">
      <c r="A22" s="16" t="s">
        <v>44</v>
      </c>
      <c r="B22" s="17">
        <f>D13+(D9+D10+D11+D12)</f>
        <v>105.4</v>
      </c>
    </row>
    <row r="24" spans="1:5" ht="16" thickBot="1" x14ac:dyDescent="0.25"/>
    <row r="25" spans="1:5" ht="15" customHeight="1" x14ac:dyDescent="0.2">
      <c r="C25" s="87">
        <f>B22</f>
        <v>105.4</v>
      </c>
      <c r="D25" s="88"/>
    </row>
    <row r="26" spans="1:5" x14ac:dyDescent="0.2">
      <c r="C26" s="89"/>
      <c r="D26" s="90"/>
    </row>
    <row r="27" spans="1:5" x14ac:dyDescent="0.2">
      <c r="C27" s="89"/>
      <c r="D27" s="90"/>
    </row>
    <row r="28" spans="1:5" ht="16" thickBot="1" x14ac:dyDescent="0.25">
      <c r="C28" s="91"/>
      <c r="D28" s="92"/>
    </row>
  </sheetData>
  <mergeCells count="3">
    <mergeCell ref="E6:F6"/>
    <mergeCell ref="E7:F7"/>
    <mergeCell ref="C25:D28"/>
  </mergeCells>
  <conditionalFormatting sqref="F9:F13">
    <cfRule type="cellIs" dxfId="41" priority="1" operator="lessThan">
      <formula>0</formula>
    </cfRule>
  </conditionalFormatting>
  <conditionalFormatting sqref="F9:F13">
    <cfRule type="cellIs" dxfId="40" priority="2" operator="greaterThan">
      <formula>0</formula>
    </cfRule>
  </conditionalFormatting>
  <conditionalFormatting sqref="E9:E13">
    <cfRule type="containsText" dxfId="39" priority="3" operator="containsText" text="W">
      <formula>NOT(ISERROR(SEARCH(("W"),(E9))))</formula>
    </cfRule>
  </conditionalFormatting>
  <conditionalFormatting sqref="E9:E13">
    <cfRule type="containsText" dxfId="38" priority="4" operator="containsText" text="L">
      <formula>NOT(ISERROR(SEARCH(("L"),(E9))))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N73"/>
  <sheetViews>
    <sheetView workbookViewId="0">
      <selection activeCell="B7" sqref="B7"/>
    </sheetView>
  </sheetViews>
  <sheetFormatPr baseColWidth="10" defaultColWidth="14.5" defaultRowHeight="15" x14ac:dyDescent="0.2"/>
  <cols>
    <col min="1" max="1" width="32.5" customWidth="1"/>
    <col min="2" max="2" width="14.1640625" customWidth="1"/>
    <col min="3" max="3" width="20.1640625" customWidth="1"/>
    <col min="4" max="5" width="14.5" customWidth="1"/>
    <col min="6" max="10" width="16.5" customWidth="1"/>
    <col min="11" max="11" width="19.83203125" customWidth="1"/>
    <col min="12" max="14" width="16.5" customWidth="1"/>
    <col min="15" max="26" width="13.5" customWidth="1"/>
  </cols>
  <sheetData>
    <row r="5" spans="1:14" ht="16" x14ac:dyDescent="0.2">
      <c r="A5" s="21" t="s">
        <v>47</v>
      </c>
      <c r="B5" s="22">
        <v>0.1</v>
      </c>
      <c r="C5" s="23">
        <v>0.2</v>
      </c>
      <c r="D5" s="23">
        <v>0.5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</row>
    <row r="7" spans="1:14" ht="16" x14ac:dyDescent="0.2">
      <c r="A7" s="24" t="s">
        <v>40</v>
      </c>
      <c r="B7" s="25">
        <f t="shared" ref="B7:N7" si="0">B5*22</f>
        <v>2.2000000000000002</v>
      </c>
      <c r="C7" s="25">
        <f t="shared" si="0"/>
        <v>4.4000000000000004</v>
      </c>
      <c r="D7" s="25">
        <f t="shared" si="0"/>
        <v>11</v>
      </c>
      <c r="E7" s="25">
        <f t="shared" si="0"/>
        <v>22</v>
      </c>
      <c r="F7" s="25">
        <f t="shared" si="0"/>
        <v>44</v>
      </c>
      <c r="G7" s="25">
        <f t="shared" si="0"/>
        <v>66</v>
      </c>
      <c r="H7" s="25">
        <f t="shared" si="0"/>
        <v>88</v>
      </c>
      <c r="I7" s="25">
        <f t="shared" si="0"/>
        <v>110</v>
      </c>
      <c r="J7" s="25">
        <f t="shared" si="0"/>
        <v>132</v>
      </c>
      <c r="K7" s="25">
        <f t="shared" si="0"/>
        <v>154</v>
      </c>
      <c r="L7" s="25">
        <f t="shared" si="0"/>
        <v>176</v>
      </c>
      <c r="M7" s="25">
        <f t="shared" si="0"/>
        <v>198</v>
      </c>
      <c r="N7" s="25">
        <f t="shared" si="0"/>
        <v>220</v>
      </c>
    </row>
    <row r="8" spans="1:14" ht="16" x14ac:dyDescent="0.2">
      <c r="A8" s="24" t="s">
        <v>41</v>
      </c>
      <c r="B8" s="25">
        <f t="shared" ref="B8:N8" si="1">B7*2</f>
        <v>4.4000000000000004</v>
      </c>
      <c r="C8" s="25">
        <f t="shared" si="1"/>
        <v>8.8000000000000007</v>
      </c>
      <c r="D8" s="25">
        <f t="shared" si="1"/>
        <v>22</v>
      </c>
      <c r="E8" s="25">
        <f t="shared" si="1"/>
        <v>44</v>
      </c>
      <c r="F8" s="25">
        <f t="shared" si="1"/>
        <v>88</v>
      </c>
      <c r="G8" s="25">
        <f t="shared" si="1"/>
        <v>132</v>
      </c>
      <c r="H8" s="25">
        <f t="shared" si="1"/>
        <v>176</v>
      </c>
      <c r="I8" s="25">
        <f t="shared" si="1"/>
        <v>220</v>
      </c>
      <c r="J8" s="25">
        <f t="shared" si="1"/>
        <v>264</v>
      </c>
      <c r="K8" s="25">
        <f t="shared" si="1"/>
        <v>308</v>
      </c>
      <c r="L8" s="25">
        <f t="shared" si="1"/>
        <v>352</v>
      </c>
      <c r="M8" s="25">
        <f t="shared" si="1"/>
        <v>396</v>
      </c>
      <c r="N8" s="25">
        <f t="shared" si="1"/>
        <v>440</v>
      </c>
    </row>
    <row r="9" spans="1:14" ht="16" x14ac:dyDescent="0.2">
      <c r="A9" s="24" t="s">
        <v>42</v>
      </c>
      <c r="B9" s="25">
        <f t="shared" ref="B9:N9" si="2">B8*2</f>
        <v>8.8000000000000007</v>
      </c>
      <c r="C9" s="25">
        <f t="shared" si="2"/>
        <v>17.600000000000001</v>
      </c>
      <c r="D9" s="25">
        <f t="shared" si="2"/>
        <v>44</v>
      </c>
      <c r="E9" s="25">
        <f t="shared" si="2"/>
        <v>88</v>
      </c>
      <c r="F9" s="25">
        <f t="shared" si="2"/>
        <v>176</v>
      </c>
      <c r="G9" s="25">
        <f t="shared" si="2"/>
        <v>264</v>
      </c>
      <c r="H9" s="25">
        <f t="shared" si="2"/>
        <v>352</v>
      </c>
      <c r="I9" s="25">
        <f t="shared" si="2"/>
        <v>440</v>
      </c>
      <c r="J9" s="25">
        <f t="shared" si="2"/>
        <v>528</v>
      </c>
      <c r="K9" s="25">
        <f t="shared" si="2"/>
        <v>616</v>
      </c>
      <c r="L9" s="25">
        <f t="shared" si="2"/>
        <v>704</v>
      </c>
      <c r="M9" s="25">
        <f t="shared" si="2"/>
        <v>792</v>
      </c>
      <c r="N9" s="25">
        <f t="shared" si="2"/>
        <v>880</v>
      </c>
    </row>
    <row r="10" spans="1:14" ht="16" x14ac:dyDescent="0.2">
      <c r="A10" s="24" t="s">
        <v>43</v>
      </c>
      <c r="B10" s="25">
        <f t="shared" ref="B10:N10" si="3">B9*2</f>
        <v>17.600000000000001</v>
      </c>
      <c r="C10" s="25">
        <f t="shared" si="3"/>
        <v>35.200000000000003</v>
      </c>
      <c r="D10" s="25">
        <f t="shared" si="3"/>
        <v>88</v>
      </c>
      <c r="E10" s="25">
        <f t="shared" si="3"/>
        <v>176</v>
      </c>
      <c r="F10" s="25">
        <f t="shared" si="3"/>
        <v>352</v>
      </c>
      <c r="G10" s="25">
        <f t="shared" si="3"/>
        <v>528</v>
      </c>
      <c r="H10" s="25">
        <f t="shared" si="3"/>
        <v>704</v>
      </c>
      <c r="I10" s="25">
        <f t="shared" si="3"/>
        <v>880</v>
      </c>
      <c r="J10" s="25">
        <f t="shared" si="3"/>
        <v>1056</v>
      </c>
      <c r="K10" s="25">
        <f t="shared" si="3"/>
        <v>1232</v>
      </c>
      <c r="L10" s="25">
        <f t="shared" si="3"/>
        <v>1408</v>
      </c>
      <c r="M10" s="25">
        <f t="shared" si="3"/>
        <v>1584</v>
      </c>
      <c r="N10" s="25">
        <f t="shared" si="3"/>
        <v>1760</v>
      </c>
    </row>
    <row r="11" spans="1:14" ht="16" x14ac:dyDescent="0.2">
      <c r="A11" s="24" t="s">
        <v>44</v>
      </c>
      <c r="B11" s="26">
        <f t="shared" ref="B11:N11" si="4">B10*2</f>
        <v>35.200000000000003</v>
      </c>
      <c r="C11" s="26">
        <f t="shared" si="4"/>
        <v>70.400000000000006</v>
      </c>
      <c r="D11" s="26">
        <f t="shared" si="4"/>
        <v>176</v>
      </c>
      <c r="E11" s="26">
        <f t="shared" si="4"/>
        <v>352</v>
      </c>
      <c r="F11" s="26">
        <f t="shared" si="4"/>
        <v>704</v>
      </c>
      <c r="G11" s="26">
        <f t="shared" si="4"/>
        <v>1056</v>
      </c>
      <c r="H11" s="26">
        <f t="shared" si="4"/>
        <v>1408</v>
      </c>
      <c r="I11" s="26">
        <f t="shared" si="4"/>
        <v>1760</v>
      </c>
      <c r="J11" s="26">
        <f t="shared" si="4"/>
        <v>2112</v>
      </c>
      <c r="K11" s="26">
        <f t="shared" si="4"/>
        <v>2464</v>
      </c>
      <c r="L11" s="26">
        <f t="shared" si="4"/>
        <v>2816</v>
      </c>
      <c r="M11" s="26">
        <f t="shared" si="4"/>
        <v>3168</v>
      </c>
      <c r="N11" s="26">
        <f t="shared" si="4"/>
        <v>3520</v>
      </c>
    </row>
    <row r="12" spans="1:14" ht="16" x14ac:dyDescent="0.2">
      <c r="A12" s="24" t="s">
        <v>48</v>
      </c>
      <c r="B12" s="26">
        <f t="shared" ref="B12:N12" si="5">B11*2</f>
        <v>70.400000000000006</v>
      </c>
      <c r="C12" s="26">
        <f t="shared" si="5"/>
        <v>140.80000000000001</v>
      </c>
      <c r="D12" s="26">
        <f t="shared" si="5"/>
        <v>352</v>
      </c>
      <c r="E12" s="26">
        <f t="shared" si="5"/>
        <v>704</v>
      </c>
      <c r="F12" s="26">
        <f t="shared" si="5"/>
        <v>1408</v>
      </c>
      <c r="G12" s="26">
        <f t="shared" si="5"/>
        <v>2112</v>
      </c>
      <c r="H12" s="26">
        <f t="shared" si="5"/>
        <v>2816</v>
      </c>
      <c r="I12" s="26">
        <f t="shared" si="5"/>
        <v>3520</v>
      </c>
      <c r="J12" s="26">
        <f t="shared" si="5"/>
        <v>4224</v>
      </c>
      <c r="K12" s="26">
        <f t="shared" si="5"/>
        <v>4928</v>
      </c>
      <c r="L12" s="26">
        <f t="shared" si="5"/>
        <v>5632</v>
      </c>
      <c r="M12" s="26">
        <f t="shared" si="5"/>
        <v>6336</v>
      </c>
      <c r="N12" s="26">
        <f t="shared" si="5"/>
        <v>7040</v>
      </c>
    </row>
    <row r="13" spans="1:14" ht="16" x14ac:dyDescent="0.2">
      <c r="A13" s="24" t="s">
        <v>49</v>
      </c>
      <c r="B13" s="27">
        <f t="shared" ref="B13:N13" si="6">B12*2</f>
        <v>140.80000000000001</v>
      </c>
      <c r="C13" s="27">
        <f t="shared" si="6"/>
        <v>281.60000000000002</v>
      </c>
      <c r="D13" s="27">
        <f t="shared" si="6"/>
        <v>704</v>
      </c>
      <c r="E13" s="27">
        <f t="shared" si="6"/>
        <v>1408</v>
      </c>
      <c r="F13" s="27">
        <f t="shared" si="6"/>
        <v>2816</v>
      </c>
      <c r="G13" s="27">
        <f t="shared" si="6"/>
        <v>4224</v>
      </c>
      <c r="H13" s="27">
        <f t="shared" si="6"/>
        <v>5632</v>
      </c>
      <c r="I13" s="27">
        <f t="shared" si="6"/>
        <v>7040</v>
      </c>
      <c r="J13" s="27">
        <f t="shared" si="6"/>
        <v>8448</v>
      </c>
      <c r="K13" s="27">
        <f t="shared" si="6"/>
        <v>9856</v>
      </c>
      <c r="L13" s="27">
        <f t="shared" si="6"/>
        <v>11264</v>
      </c>
      <c r="M13" s="27">
        <f t="shared" si="6"/>
        <v>12672</v>
      </c>
      <c r="N13" s="27">
        <f t="shared" si="6"/>
        <v>14080</v>
      </c>
    </row>
    <row r="14" spans="1:14" ht="16" x14ac:dyDescent="0.2">
      <c r="A14" s="24" t="s">
        <v>50</v>
      </c>
      <c r="B14" s="27">
        <f t="shared" ref="B14:N14" si="7">B13*2</f>
        <v>281.60000000000002</v>
      </c>
      <c r="C14" s="27">
        <f t="shared" si="7"/>
        <v>563.20000000000005</v>
      </c>
      <c r="D14" s="27">
        <f t="shared" si="7"/>
        <v>1408</v>
      </c>
      <c r="E14" s="27">
        <f t="shared" si="7"/>
        <v>2816</v>
      </c>
      <c r="F14" s="27">
        <f t="shared" si="7"/>
        <v>5632</v>
      </c>
      <c r="G14" s="27">
        <f t="shared" si="7"/>
        <v>8448</v>
      </c>
      <c r="H14" s="27">
        <f t="shared" si="7"/>
        <v>11264</v>
      </c>
      <c r="I14" s="27">
        <f t="shared" si="7"/>
        <v>14080</v>
      </c>
      <c r="J14" s="27">
        <f t="shared" si="7"/>
        <v>16896</v>
      </c>
      <c r="K14" s="27">
        <f t="shared" si="7"/>
        <v>19712</v>
      </c>
      <c r="L14" s="27">
        <f t="shared" si="7"/>
        <v>22528</v>
      </c>
      <c r="M14" s="27">
        <f t="shared" si="7"/>
        <v>25344</v>
      </c>
      <c r="N14" s="27">
        <f t="shared" si="7"/>
        <v>28160</v>
      </c>
    </row>
    <row r="15" spans="1:14" ht="16" x14ac:dyDescent="0.2">
      <c r="A15" s="24" t="s">
        <v>51</v>
      </c>
      <c r="B15" s="28">
        <f t="shared" ref="B15:N15" si="8">B14*2</f>
        <v>563.20000000000005</v>
      </c>
      <c r="C15" s="28">
        <f t="shared" si="8"/>
        <v>1126.4000000000001</v>
      </c>
      <c r="D15" s="28">
        <f t="shared" si="8"/>
        <v>2816</v>
      </c>
      <c r="E15" s="28">
        <f t="shared" si="8"/>
        <v>5632</v>
      </c>
      <c r="F15" s="28">
        <f t="shared" si="8"/>
        <v>11264</v>
      </c>
      <c r="G15" s="28">
        <f t="shared" si="8"/>
        <v>16896</v>
      </c>
      <c r="H15" s="28">
        <f t="shared" si="8"/>
        <v>22528</v>
      </c>
      <c r="I15" s="28">
        <f t="shared" si="8"/>
        <v>28160</v>
      </c>
      <c r="J15" s="28">
        <f t="shared" si="8"/>
        <v>33792</v>
      </c>
      <c r="K15" s="28">
        <f t="shared" si="8"/>
        <v>39424</v>
      </c>
      <c r="L15" s="28">
        <f t="shared" si="8"/>
        <v>45056</v>
      </c>
      <c r="M15" s="28">
        <f t="shared" si="8"/>
        <v>50688</v>
      </c>
      <c r="N15" s="28">
        <f t="shared" si="8"/>
        <v>56320</v>
      </c>
    </row>
    <row r="16" spans="1:14" ht="16" x14ac:dyDescent="0.2">
      <c r="A16" s="24" t="s">
        <v>52</v>
      </c>
      <c r="B16" s="28">
        <f t="shared" ref="B16:N16" si="9">B15*2</f>
        <v>1126.4000000000001</v>
      </c>
      <c r="C16" s="28">
        <f t="shared" si="9"/>
        <v>2252.8000000000002</v>
      </c>
      <c r="D16" s="28">
        <f t="shared" si="9"/>
        <v>5632</v>
      </c>
      <c r="E16" s="28">
        <f t="shared" si="9"/>
        <v>11264</v>
      </c>
      <c r="F16" s="28">
        <f t="shared" si="9"/>
        <v>22528</v>
      </c>
      <c r="G16" s="28">
        <f t="shared" si="9"/>
        <v>33792</v>
      </c>
      <c r="H16" s="28">
        <f t="shared" si="9"/>
        <v>45056</v>
      </c>
      <c r="I16" s="28">
        <f t="shared" si="9"/>
        <v>56320</v>
      </c>
      <c r="J16" s="28">
        <f t="shared" si="9"/>
        <v>67584</v>
      </c>
      <c r="K16" s="28">
        <f t="shared" si="9"/>
        <v>78848</v>
      </c>
      <c r="L16" s="28">
        <f t="shared" si="9"/>
        <v>90112</v>
      </c>
      <c r="M16" s="28">
        <f t="shared" si="9"/>
        <v>101376</v>
      </c>
      <c r="N16" s="28">
        <f t="shared" si="9"/>
        <v>112640</v>
      </c>
    </row>
    <row r="17" spans="1:14" ht="16" x14ac:dyDescent="0.2">
      <c r="A17" s="24" t="s">
        <v>53</v>
      </c>
      <c r="B17" s="28">
        <f t="shared" ref="B17:N17" si="10">B16*2</f>
        <v>2252.8000000000002</v>
      </c>
      <c r="C17" s="28">
        <f t="shared" si="10"/>
        <v>4505.6000000000004</v>
      </c>
      <c r="D17" s="28">
        <f t="shared" si="10"/>
        <v>11264</v>
      </c>
      <c r="E17" s="28">
        <f t="shared" si="10"/>
        <v>22528</v>
      </c>
      <c r="F17" s="28">
        <f t="shared" si="10"/>
        <v>45056</v>
      </c>
      <c r="G17" s="28">
        <f t="shared" si="10"/>
        <v>67584</v>
      </c>
      <c r="H17" s="28">
        <f t="shared" si="10"/>
        <v>90112</v>
      </c>
      <c r="I17" s="28">
        <f t="shared" si="10"/>
        <v>112640</v>
      </c>
      <c r="J17" s="28">
        <f t="shared" si="10"/>
        <v>135168</v>
      </c>
      <c r="K17" s="28">
        <f t="shared" si="10"/>
        <v>157696</v>
      </c>
      <c r="L17" s="28">
        <f t="shared" si="10"/>
        <v>180224</v>
      </c>
      <c r="M17" s="28">
        <f t="shared" si="10"/>
        <v>202752</v>
      </c>
      <c r="N17" s="28">
        <f t="shared" si="10"/>
        <v>225280</v>
      </c>
    </row>
    <row r="18" spans="1:14" ht="16" x14ac:dyDescent="0.2">
      <c r="A18" s="24" t="s">
        <v>54</v>
      </c>
      <c r="B18" s="29">
        <f t="shared" ref="B18:N18" si="11">B17*2</f>
        <v>4505.6000000000004</v>
      </c>
      <c r="C18" s="29">
        <f t="shared" si="11"/>
        <v>9011.2000000000007</v>
      </c>
      <c r="D18" s="29">
        <f t="shared" si="11"/>
        <v>22528</v>
      </c>
      <c r="E18" s="29">
        <f t="shared" si="11"/>
        <v>45056</v>
      </c>
      <c r="F18" s="29">
        <f t="shared" si="11"/>
        <v>90112</v>
      </c>
      <c r="G18" s="29">
        <f t="shared" si="11"/>
        <v>135168</v>
      </c>
      <c r="H18" s="29">
        <f t="shared" si="11"/>
        <v>180224</v>
      </c>
      <c r="I18" s="29">
        <f t="shared" si="11"/>
        <v>225280</v>
      </c>
      <c r="J18" s="29">
        <f t="shared" si="11"/>
        <v>270336</v>
      </c>
      <c r="K18" s="29">
        <f t="shared" si="11"/>
        <v>315392</v>
      </c>
      <c r="L18" s="29">
        <f t="shared" si="11"/>
        <v>360448</v>
      </c>
      <c r="M18" s="29">
        <f t="shared" si="11"/>
        <v>405504</v>
      </c>
      <c r="N18" s="29">
        <f t="shared" si="11"/>
        <v>450560</v>
      </c>
    </row>
    <row r="19" spans="1:14" ht="16" x14ac:dyDescent="0.2">
      <c r="A19" s="24" t="s">
        <v>55</v>
      </c>
      <c r="B19" s="29">
        <f t="shared" ref="B19:N19" si="12">B18*2</f>
        <v>9011.2000000000007</v>
      </c>
      <c r="C19" s="29">
        <f t="shared" si="12"/>
        <v>18022.400000000001</v>
      </c>
      <c r="D19" s="29">
        <f t="shared" si="12"/>
        <v>45056</v>
      </c>
      <c r="E19" s="29">
        <f t="shared" si="12"/>
        <v>90112</v>
      </c>
      <c r="F19" s="29">
        <f t="shared" si="12"/>
        <v>180224</v>
      </c>
      <c r="G19" s="29">
        <f t="shared" si="12"/>
        <v>270336</v>
      </c>
      <c r="H19" s="29">
        <f t="shared" si="12"/>
        <v>360448</v>
      </c>
      <c r="I19" s="29">
        <f t="shared" si="12"/>
        <v>450560</v>
      </c>
      <c r="J19" s="29">
        <f t="shared" si="12"/>
        <v>540672</v>
      </c>
      <c r="K19" s="29">
        <f t="shared" si="12"/>
        <v>630784</v>
      </c>
      <c r="L19" s="29">
        <f t="shared" si="12"/>
        <v>720896</v>
      </c>
      <c r="M19" s="29">
        <f t="shared" si="12"/>
        <v>811008</v>
      </c>
      <c r="N19" s="29">
        <f t="shared" si="12"/>
        <v>901120</v>
      </c>
    </row>
    <row r="20" spans="1:14" ht="16" x14ac:dyDescent="0.2">
      <c r="A20" s="24" t="s">
        <v>56</v>
      </c>
      <c r="B20" s="29">
        <f t="shared" ref="B20:N20" si="13">B19*2</f>
        <v>18022.400000000001</v>
      </c>
      <c r="C20" s="29">
        <f t="shared" si="13"/>
        <v>36044.800000000003</v>
      </c>
      <c r="D20" s="29">
        <f t="shared" si="13"/>
        <v>90112</v>
      </c>
      <c r="E20" s="29">
        <f t="shared" si="13"/>
        <v>180224</v>
      </c>
      <c r="F20" s="29">
        <f t="shared" si="13"/>
        <v>360448</v>
      </c>
      <c r="G20" s="29">
        <f t="shared" si="13"/>
        <v>540672</v>
      </c>
      <c r="H20" s="29">
        <f t="shared" si="13"/>
        <v>720896</v>
      </c>
      <c r="I20" s="29">
        <f t="shared" si="13"/>
        <v>901120</v>
      </c>
      <c r="J20" s="29">
        <f t="shared" si="13"/>
        <v>1081344</v>
      </c>
      <c r="K20" s="29">
        <f t="shared" si="13"/>
        <v>1261568</v>
      </c>
      <c r="L20" s="29">
        <f t="shared" si="13"/>
        <v>1441792</v>
      </c>
      <c r="M20" s="29">
        <f t="shared" si="13"/>
        <v>1622016</v>
      </c>
      <c r="N20" s="29">
        <f t="shared" si="13"/>
        <v>1802240</v>
      </c>
    </row>
    <row r="21" spans="1:14" ht="16" x14ac:dyDescent="0.2">
      <c r="A21" s="24" t="s">
        <v>57</v>
      </c>
      <c r="B21" s="29">
        <f t="shared" ref="B21:N21" si="14">B20*2</f>
        <v>36044.800000000003</v>
      </c>
      <c r="C21" s="29">
        <f t="shared" si="14"/>
        <v>72089.600000000006</v>
      </c>
      <c r="D21" s="29">
        <f t="shared" si="14"/>
        <v>180224</v>
      </c>
      <c r="E21" s="29">
        <f t="shared" si="14"/>
        <v>360448</v>
      </c>
      <c r="F21" s="29">
        <f t="shared" si="14"/>
        <v>720896</v>
      </c>
      <c r="G21" s="29">
        <f t="shared" si="14"/>
        <v>1081344</v>
      </c>
      <c r="H21" s="29">
        <f t="shared" si="14"/>
        <v>1441792</v>
      </c>
      <c r="I21" s="29">
        <f t="shared" si="14"/>
        <v>1802240</v>
      </c>
      <c r="J21" s="29">
        <f t="shared" si="14"/>
        <v>2162688</v>
      </c>
      <c r="K21" s="29">
        <f t="shared" si="14"/>
        <v>2523136</v>
      </c>
      <c r="L21" s="29">
        <f t="shared" si="14"/>
        <v>2883584</v>
      </c>
      <c r="M21" s="29">
        <f t="shared" si="14"/>
        <v>3244032</v>
      </c>
      <c r="N21" s="29">
        <f t="shared" si="14"/>
        <v>3604480</v>
      </c>
    </row>
    <row r="22" spans="1:14" ht="16" x14ac:dyDescent="0.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6" x14ac:dyDescent="0.2">
      <c r="A23" s="24" t="s">
        <v>58</v>
      </c>
      <c r="B23" s="25">
        <f t="shared" ref="B23:N23" si="15">SUM(B7)</f>
        <v>2.2000000000000002</v>
      </c>
      <c r="C23" s="25">
        <f t="shared" si="15"/>
        <v>4.4000000000000004</v>
      </c>
      <c r="D23" s="25">
        <f t="shared" si="15"/>
        <v>11</v>
      </c>
      <c r="E23" s="25">
        <f t="shared" si="15"/>
        <v>22</v>
      </c>
      <c r="F23" s="25">
        <f t="shared" si="15"/>
        <v>44</v>
      </c>
      <c r="G23" s="25">
        <f t="shared" si="15"/>
        <v>66</v>
      </c>
      <c r="H23" s="25">
        <f t="shared" si="15"/>
        <v>88</v>
      </c>
      <c r="I23" s="25">
        <f t="shared" si="15"/>
        <v>110</v>
      </c>
      <c r="J23" s="25">
        <f t="shared" si="15"/>
        <v>132</v>
      </c>
      <c r="K23" s="25">
        <f t="shared" si="15"/>
        <v>154</v>
      </c>
      <c r="L23" s="25">
        <f t="shared" si="15"/>
        <v>176</v>
      </c>
      <c r="M23" s="25">
        <f t="shared" si="15"/>
        <v>198</v>
      </c>
      <c r="N23" s="25">
        <f t="shared" si="15"/>
        <v>220</v>
      </c>
    </row>
    <row r="24" spans="1:14" ht="16" x14ac:dyDescent="0.2">
      <c r="A24" s="24" t="s">
        <v>59</v>
      </c>
      <c r="B24" s="25">
        <f t="shared" ref="B24:N24" si="16">SUM(B7:B8)</f>
        <v>6.6000000000000005</v>
      </c>
      <c r="C24" s="25">
        <f t="shared" si="16"/>
        <v>13.200000000000001</v>
      </c>
      <c r="D24" s="25">
        <f t="shared" si="16"/>
        <v>33</v>
      </c>
      <c r="E24" s="25">
        <f t="shared" si="16"/>
        <v>66</v>
      </c>
      <c r="F24" s="25">
        <f t="shared" si="16"/>
        <v>132</v>
      </c>
      <c r="G24" s="25">
        <f t="shared" si="16"/>
        <v>198</v>
      </c>
      <c r="H24" s="25">
        <f t="shared" si="16"/>
        <v>264</v>
      </c>
      <c r="I24" s="25">
        <f t="shared" si="16"/>
        <v>330</v>
      </c>
      <c r="J24" s="25">
        <f t="shared" si="16"/>
        <v>396</v>
      </c>
      <c r="K24" s="25">
        <f t="shared" si="16"/>
        <v>462</v>
      </c>
      <c r="L24" s="25">
        <f t="shared" si="16"/>
        <v>528</v>
      </c>
      <c r="M24" s="25">
        <f t="shared" si="16"/>
        <v>594</v>
      </c>
      <c r="N24" s="25">
        <f t="shared" si="16"/>
        <v>660</v>
      </c>
    </row>
    <row r="25" spans="1:14" ht="16" x14ac:dyDescent="0.2">
      <c r="A25" s="24" t="s">
        <v>60</v>
      </c>
      <c r="B25" s="25">
        <f t="shared" ref="B25:N25" si="17">SUM(B7:B9)</f>
        <v>15.400000000000002</v>
      </c>
      <c r="C25" s="25">
        <f t="shared" si="17"/>
        <v>30.800000000000004</v>
      </c>
      <c r="D25" s="25">
        <f t="shared" si="17"/>
        <v>77</v>
      </c>
      <c r="E25" s="25">
        <f t="shared" si="17"/>
        <v>154</v>
      </c>
      <c r="F25" s="25">
        <f t="shared" si="17"/>
        <v>308</v>
      </c>
      <c r="G25" s="25">
        <f t="shared" si="17"/>
        <v>462</v>
      </c>
      <c r="H25" s="25">
        <f t="shared" si="17"/>
        <v>616</v>
      </c>
      <c r="I25" s="25">
        <f t="shared" si="17"/>
        <v>770</v>
      </c>
      <c r="J25" s="25">
        <f t="shared" si="17"/>
        <v>924</v>
      </c>
      <c r="K25" s="25">
        <f t="shared" si="17"/>
        <v>1078</v>
      </c>
      <c r="L25" s="25">
        <f t="shared" si="17"/>
        <v>1232</v>
      </c>
      <c r="M25" s="25">
        <f t="shared" si="17"/>
        <v>1386</v>
      </c>
      <c r="N25" s="25">
        <f t="shared" si="17"/>
        <v>1540</v>
      </c>
    </row>
    <row r="26" spans="1:14" ht="16" x14ac:dyDescent="0.2">
      <c r="A26" s="24" t="s">
        <v>61</v>
      </c>
      <c r="B26" s="25">
        <f t="shared" ref="B26:N26" si="18">SUM(B7:B10)</f>
        <v>33</v>
      </c>
      <c r="C26" s="25">
        <f t="shared" si="18"/>
        <v>66</v>
      </c>
      <c r="D26" s="25">
        <f t="shared" si="18"/>
        <v>165</v>
      </c>
      <c r="E26" s="25">
        <f t="shared" si="18"/>
        <v>330</v>
      </c>
      <c r="F26" s="25">
        <f t="shared" si="18"/>
        <v>660</v>
      </c>
      <c r="G26" s="25">
        <f t="shared" si="18"/>
        <v>990</v>
      </c>
      <c r="H26" s="25">
        <f t="shared" si="18"/>
        <v>1320</v>
      </c>
      <c r="I26" s="25">
        <f t="shared" si="18"/>
        <v>1650</v>
      </c>
      <c r="J26" s="25">
        <f t="shared" si="18"/>
        <v>1980</v>
      </c>
      <c r="K26" s="25">
        <f t="shared" si="18"/>
        <v>2310</v>
      </c>
      <c r="L26" s="25">
        <f t="shared" si="18"/>
        <v>2640</v>
      </c>
      <c r="M26" s="25">
        <f t="shared" si="18"/>
        <v>2970</v>
      </c>
      <c r="N26" s="25">
        <f t="shared" si="18"/>
        <v>3300</v>
      </c>
    </row>
    <row r="27" spans="1:14" ht="16" x14ac:dyDescent="0.2">
      <c r="A27" s="24" t="s">
        <v>62</v>
      </c>
      <c r="B27" s="26">
        <f t="shared" ref="B27:N27" si="19">SUM(B7:B11)</f>
        <v>68.2</v>
      </c>
      <c r="C27" s="26">
        <f t="shared" si="19"/>
        <v>136.4</v>
      </c>
      <c r="D27" s="26">
        <f t="shared" si="19"/>
        <v>341</v>
      </c>
      <c r="E27" s="26">
        <f t="shared" si="19"/>
        <v>682</v>
      </c>
      <c r="F27" s="26">
        <f t="shared" si="19"/>
        <v>1364</v>
      </c>
      <c r="G27" s="26">
        <f t="shared" si="19"/>
        <v>2046</v>
      </c>
      <c r="H27" s="26">
        <f t="shared" si="19"/>
        <v>2728</v>
      </c>
      <c r="I27" s="26">
        <f t="shared" si="19"/>
        <v>3410</v>
      </c>
      <c r="J27" s="26">
        <f t="shared" si="19"/>
        <v>4092</v>
      </c>
      <c r="K27" s="26">
        <f t="shared" si="19"/>
        <v>4774</v>
      </c>
      <c r="L27" s="26">
        <f t="shared" si="19"/>
        <v>5456</v>
      </c>
      <c r="M27" s="26">
        <f t="shared" si="19"/>
        <v>6138</v>
      </c>
      <c r="N27" s="26">
        <f t="shared" si="19"/>
        <v>6820</v>
      </c>
    </row>
    <row r="28" spans="1:14" ht="16" x14ac:dyDescent="0.2">
      <c r="A28" s="24" t="s">
        <v>63</v>
      </c>
      <c r="B28" s="26">
        <f t="shared" ref="B28:N28" si="20">SUM(B7:B12)</f>
        <v>138.60000000000002</v>
      </c>
      <c r="C28" s="26">
        <f t="shared" si="20"/>
        <v>277.20000000000005</v>
      </c>
      <c r="D28" s="26">
        <f t="shared" si="20"/>
        <v>693</v>
      </c>
      <c r="E28" s="26">
        <f t="shared" si="20"/>
        <v>1386</v>
      </c>
      <c r="F28" s="26">
        <f t="shared" si="20"/>
        <v>2772</v>
      </c>
      <c r="G28" s="26">
        <f t="shared" si="20"/>
        <v>4158</v>
      </c>
      <c r="H28" s="26">
        <f t="shared" si="20"/>
        <v>5544</v>
      </c>
      <c r="I28" s="26">
        <f t="shared" si="20"/>
        <v>6930</v>
      </c>
      <c r="J28" s="26">
        <f t="shared" si="20"/>
        <v>8316</v>
      </c>
      <c r="K28" s="26">
        <f t="shared" si="20"/>
        <v>9702</v>
      </c>
      <c r="L28" s="26">
        <f t="shared" si="20"/>
        <v>11088</v>
      </c>
      <c r="M28" s="26">
        <f t="shared" si="20"/>
        <v>12474</v>
      </c>
      <c r="N28" s="26">
        <f t="shared" si="20"/>
        <v>13860</v>
      </c>
    </row>
    <row r="29" spans="1:14" ht="16" x14ac:dyDescent="0.2">
      <c r="A29" s="24" t="s">
        <v>64</v>
      </c>
      <c r="B29" s="27">
        <f t="shared" ref="B29:N29" si="21">SUM(B7:B13)</f>
        <v>279.40000000000003</v>
      </c>
      <c r="C29" s="27">
        <f t="shared" si="21"/>
        <v>558.80000000000007</v>
      </c>
      <c r="D29" s="27">
        <f t="shared" si="21"/>
        <v>1397</v>
      </c>
      <c r="E29" s="27">
        <f t="shared" si="21"/>
        <v>2794</v>
      </c>
      <c r="F29" s="27">
        <f t="shared" si="21"/>
        <v>5588</v>
      </c>
      <c r="G29" s="27">
        <f t="shared" si="21"/>
        <v>8382</v>
      </c>
      <c r="H29" s="27">
        <f t="shared" si="21"/>
        <v>11176</v>
      </c>
      <c r="I29" s="27">
        <f t="shared" si="21"/>
        <v>13970</v>
      </c>
      <c r="J29" s="27">
        <f t="shared" si="21"/>
        <v>16764</v>
      </c>
      <c r="K29" s="27">
        <f t="shared" si="21"/>
        <v>19558</v>
      </c>
      <c r="L29" s="27">
        <f t="shared" si="21"/>
        <v>22352</v>
      </c>
      <c r="M29" s="27">
        <f t="shared" si="21"/>
        <v>25146</v>
      </c>
      <c r="N29" s="27">
        <f t="shared" si="21"/>
        <v>27940</v>
      </c>
    </row>
    <row r="30" spans="1:14" ht="16" x14ac:dyDescent="0.2">
      <c r="A30" s="24" t="s">
        <v>65</v>
      </c>
      <c r="B30" s="27">
        <f t="shared" ref="B30:N30" si="22">SUM(B7:B14)</f>
        <v>561</v>
      </c>
      <c r="C30" s="27">
        <f t="shared" si="22"/>
        <v>1122</v>
      </c>
      <c r="D30" s="27">
        <f t="shared" si="22"/>
        <v>2805</v>
      </c>
      <c r="E30" s="27">
        <f t="shared" si="22"/>
        <v>5610</v>
      </c>
      <c r="F30" s="27">
        <f t="shared" si="22"/>
        <v>11220</v>
      </c>
      <c r="G30" s="27">
        <f t="shared" si="22"/>
        <v>16830</v>
      </c>
      <c r="H30" s="27">
        <f t="shared" si="22"/>
        <v>22440</v>
      </c>
      <c r="I30" s="27">
        <f t="shared" si="22"/>
        <v>28050</v>
      </c>
      <c r="J30" s="27">
        <f t="shared" si="22"/>
        <v>33660</v>
      </c>
      <c r="K30" s="27">
        <f t="shared" si="22"/>
        <v>39270</v>
      </c>
      <c r="L30" s="27">
        <f t="shared" si="22"/>
        <v>44880</v>
      </c>
      <c r="M30" s="27">
        <f t="shared" si="22"/>
        <v>50490</v>
      </c>
      <c r="N30" s="27">
        <f t="shared" si="22"/>
        <v>56100</v>
      </c>
    </row>
    <row r="31" spans="1:14" ht="16" x14ac:dyDescent="0.2">
      <c r="A31" s="24" t="s">
        <v>66</v>
      </c>
      <c r="B31" s="28">
        <f t="shared" ref="B31:N31" si="23">SUM(B7:B15)</f>
        <v>1124.2</v>
      </c>
      <c r="C31" s="28">
        <f t="shared" si="23"/>
        <v>2248.4</v>
      </c>
      <c r="D31" s="28">
        <f t="shared" si="23"/>
        <v>5621</v>
      </c>
      <c r="E31" s="28">
        <f t="shared" si="23"/>
        <v>11242</v>
      </c>
      <c r="F31" s="28">
        <f t="shared" si="23"/>
        <v>22484</v>
      </c>
      <c r="G31" s="28">
        <f t="shared" si="23"/>
        <v>33726</v>
      </c>
      <c r="H31" s="28">
        <f t="shared" si="23"/>
        <v>44968</v>
      </c>
      <c r="I31" s="28">
        <f t="shared" si="23"/>
        <v>56210</v>
      </c>
      <c r="J31" s="28">
        <f t="shared" si="23"/>
        <v>67452</v>
      </c>
      <c r="K31" s="28">
        <f t="shared" si="23"/>
        <v>78694</v>
      </c>
      <c r="L31" s="28">
        <f t="shared" si="23"/>
        <v>89936</v>
      </c>
      <c r="M31" s="28">
        <f t="shared" si="23"/>
        <v>101178</v>
      </c>
      <c r="N31" s="28">
        <f t="shared" si="23"/>
        <v>112420</v>
      </c>
    </row>
    <row r="32" spans="1:14" ht="16" x14ac:dyDescent="0.2">
      <c r="A32" s="24" t="s">
        <v>67</v>
      </c>
      <c r="B32" s="28">
        <f t="shared" ref="B32:N32" si="24">SUM(B7:B16)</f>
        <v>2250.6000000000004</v>
      </c>
      <c r="C32" s="28">
        <f t="shared" si="24"/>
        <v>4501.2000000000007</v>
      </c>
      <c r="D32" s="28">
        <f t="shared" si="24"/>
        <v>11253</v>
      </c>
      <c r="E32" s="28">
        <f t="shared" si="24"/>
        <v>22506</v>
      </c>
      <c r="F32" s="28">
        <f t="shared" si="24"/>
        <v>45012</v>
      </c>
      <c r="G32" s="28">
        <f t="shared" si="24"/>
        <v>67518</v>
      </c>
      <c r="H32" s="28">
        <f t="shared" si="24"/>
        <v>90024</v>
      </c>
      <c r="I32" s="28">
        <f t="shared" si="24"/>
        <v>112530</v>
      </c>
      <c r="J32" s="28">
        <f t="shared" si="24"/>
        <v>135036</v>
      </c>
      <c r="K32" s="28">
        <f t="shared" si="24"/>
        <v>157542</v>
      </c>
      <c r="L32" s="28">
        <f t="shared" si="24"/>
        <v>180048</v>
      </c>
      <c r="M32" s="28">
        <f t="shared" si="24"/>
        <v>202554</v>
      </c>
      <c r="N32" s="28">
        <f t="shared" si="24"/>
        <v>225060</v>
      </c>
    </row>
    <row r="33" spans="1:14" ht="16" x14ac:dyDescent="0.2">
      <c r="A33" s="24" t="s">
        <v>68</v>
      </c>
      <c r="B33" s="28">
        <f t="shared" ref="B33:N33" si="25">SUM(B7:B17)</f>
        <v>4503.4000000000005</v>
      </c>
      <c r="C33" s="28">
        <f t="shared" si="25"/>
        <v>9006.8000000000011</v>
      </c>
      <c r="D33" s="28">
        <f t="shared" si="25"/>
        <v>22517</v>
      </c>
      <c r="E33" s="28">
        <f t="shared" si="25"/>
        <v>45034</v>
      </c>
      <c r="F33" s="28">
        <f t="shared" si="25"/>
        <v>90068</v>
      </c>
      <c r="G33" s="28">
        <f t="shared" si="25"/>
        <v>135102</v>
      </c>
      <c r="H33" s="28">
        <f t="shared" si="25"/>
        <v>180136</v>
      </c>
      <c r="I33" s="28">
        <f t="shared" si="25"/>
        <v>225170</v>
      </c>
      <c r="J33" s="28">
        <f t="shared" si="25"/>
        <v>270204</v>
      </c>
      <c r="K33" s="28">
        <f t="shared" si="25"/>
        <v>315238</v>
      </c>
      <c r="L33" s="28">
        <f t="shared" si="25"/>
        <v>360272</v>
      </c>
      <c r="M33" s="28">
        <f t="shared" si="25"/>
        <v>405306</v>
      </c>
      <c r="N33" s="28">
        <f t="shared" si="25"/>
        <v>450340</v>
      </c>
    </row>
    <row r="34" spans="1:14" ht="16" x14ac:dyDescent="0.2">
      <c r="A34" s="24" t="s">
        <v>69</v>
      </c>
      <c r="B34" s="29">
        <f t="shared" ref="B34:N34" si="26">SUM(B7:B18)</f>
        <v>9009</v>
      </c>
      <c r="C34" s="29">
        <f t="shared" si="26"/>
        <v>18018</v>
      </c>
      <c r="D34" s="29">
        <f t="shared" si="26"/>
        <v>45045</v>
      </c>
      <c r="E34" s="29">
        <f t="shared" si="26"/>
        <v>90090</v>
      </c>
      <c r="F34" s="29">
        <f t="shared" si="26"/>
        <v>180180</v>
      </c>
      <c r="G34" s="29">
        <f t="shared" si="26"/>
        <v>270270</v>
      </c>
      <c r="H34" s="29">
        <f t="shared" si="26"/>
        <v>360360</v>
      </c>
      <c r="I34" s="29">
        <f t="shared" si="26"/>
        <v>450450</v>
      </c>
      <c r="J34" s="29">
        <f t="shared" si="26"/>
        <v>540540</v>
      </c>
      <c r="K34" s="29">
        <f t="shared" si="26"/>
        <v>630630</v>
      </c>
      <c r="L34" s="29">
        <f t="shared" si="26"/>
        <v>720720</v>
      </c>
      <c r="M34" s="29">
        <f t="shared" si="26"/>
        <v>810810</v>
      </c>
      <c r="N34" s="29">
        <f t="shared" si="26"/>
        <v>900900</v>
      </c>
    </row>
    <row r="35" spans="1:14" ht="16" x14ac:dyDescent="0.2">
      <c r="A35" s="24" t="s">
        <v>70</v>
      </c>
      <c r="B35" s="29">
        <f t="shared" ref="B35:N35" si="27">SUM(B7:B19)</f>
        <v>18020.2</v>
      </c>
      <c r="C35" s="29">
        <f t="shared" si="27"/>
        <v>36040.400000000001</v>
      </c>
      <c r="D35" s="29">
        <f t="shared" si="27"/>
        <v>90101</v>
      </c>
      <c r="E35" s="29">
        <f t="shared" si="27"/>
        <v>180202</v>
      </c>
      <c r="F35" s="29">
        <f t="shared" si="27"/>
        <v>360404</v>
      </c>
      <c r="G35" s="29">
        <f t="shared" si="27"/>
        <v>540606</v>
      </c>
      <c r="H35" s="29">
        <f t="shared" si="27"/>
        <v>720808</v>
      </c>
      <c r="I35" s="29">
        <f t="shared" si="27"/>
        <v>901010</v>
      </c>
      <c r="J35" s="29">
        <f t="shared" si="27"/>
        <v>1081212</v>
      </c>
      <c r="K35" s="29">
        <f t="shared" si="27"/>
        <v>1261414</v>
      </c>
      <c r="L35" s="29">
        <f t="shared" si="27"/>
        <v>1441616</v>
      </c>
      <c r="M35" s="29">
        <f t="shared" si="27"/>
        <v>1621818</v>
      </c>
      <c r="N35" s="29">
        <f t="shared" si="27"/>
        <v>1802020</v>
      </c>
    </row>
    <row r="36" spans="1:14" ht="16" x14ac:dyDescent="0.2">
      <c r="A36" s="24" t="s">
        <v>71</v>
      </c>
      <c r="B36" s="29">
        <f t="shared" ref="B36:N36" si="28">SUM(B7:B20)</f>
        <v>36042.600000000006</v>
      </c>
      <c r="C36" s="29">
        <f t="shared" si="28"/>
        <v>72085.200000000012</v>
      </c>
      <c r="D36" s="29">
        <f t="shared" si="28"/>
        <v>180213</v>
      </c>
      <c r="E36" s="29">
        <f t="shared" si="28"/>
        <v>360426</v>
      </c>
      <c r="F36" s="29">
        <f t="shared" si="28"/>
        <v>720852</v>
      </c>
      <c r="G36" s="29">
        <f t="shared" si="28"/>
        <v>1081278</v>
      </c>
      <c r="H36" s="29">
        <f t="shared" si="28"/>
        <v>1441704</v>
      </c>
      <c r="I36" s="29">
        <f t="shared" si="28"/>
        <v>1802130</v>
      </c>
      <c r="J36" s="29">
        <f t="shared" si="28"/>
        <v>2162556</v>
      </c>
      <c r="K36" s="29">
        <f t="shared" si="28"/>
        <v>2522982</v>
      </c>
      <c r="L36" s="29">
        <f t="shared" si="28"/>
        <v>2883408</v>
      </c>
      <c r="M36" s="29">
        <f t="shared" si="28"/>
        <v>3243834</v>
      </c>
      <c r="N36" s="29">
        <f t="shared" si="28"/>
        <v>3604260</v>
      </c>
    </row>
    <row r="37" spans="1:14" ht="16" x14ac:dyDescent="0.2">
      <c r="A37" s="24" t="s">
        <v>72</v>
      </c>
      <c r="B37" s="29">
        <f t="shared" ref="B37:N37" si="29">SUM(B7:B21)</f>
        <v>72087.400000000009</v>
      </c>
      <c r="C37" s="29">
        <f t="shared" si="29"/>
        <v>144174.80000000002</v>
      </c>
      <c r="D37" s="29">
        <f t="shared" si="29"/>
        <v>360437</v>
      </c>
      <c r="E37" s="29">
        <f t="shared" si="29"/>
        <v>720874</v>
      </c>
      <c r="F37" s="29">
        <f t="shared" si="29"/>
        <v>1441748</v>
      </c>
      <c r="G37" s="29">
        <f t="shared" si="29"/>
        <v>2162622</v>
      </c>
      <c r="H37" s="29">
        <f t="shared" si="29"/>
        <v>2883496</v>
      </c>
      <c r="I37" s="29">
        <f t="shared" si="29"/>
        <v>3604370</v>
      </c>
      <c r="J37" s="29">
        <f t="shared" si="29"/>
        <v>4325244</v>
      </c>
      <c r="K37" s="29">
        <f t="shared" si="29"/>
        <v>5046118</v>
      </c>
      <c r="L37" s="29">
        <f t="shared" si="29"/>
        <v>5766992</v>
      </c>
      <c r="M37" s="29">
        <f t="shared" si="29"/>
        <v>6487866</v>
      </c>
      <c r="N37" s="29">
        <f t="shared" si="29"/>
        <v>7208740</v>
      </c>
    </row>
    <row r="38" spans="1:14" ht="16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6" x14ac:dyDescent="0.2">
      <c r="A39" s="24" t="s">
        <v>73</v>
      </c>
      <c r="B39" s="31">
        <f t="shared" ref="B39:N39" si="30">B5*36-B7</f>
        <v>1.4</v>
      </c>
      <c r="C39" s="31">
        <f t="shared" si="30"/>
        <v>2.8</v>
      </c>
      <c r="D39" s="31">
        <f t="shared" si="30"/>
        <v>7</v>
      </c>
      <c r="E39" s="31">
        <f t="shared" si="30"/>
        <v>14</v>
      </c>
      <c r="F39" s="31">
        <f t="shared" si="30"/>
        <v>28</v>
      </c>
      <c r="G39" s="31">
        <f t="shared" si="30"/>
        <v>42</v>
      </c>
      <c r="H39" s="31">
        <f t="shared" si="30"/>
        <v>56</v>
      </c>
      <c r="I39" s="31">
        <f t="shared" si="30"/>
        <v>70</v>
      </c>
      <c r="J39" s="31">
        <f t="shared" si="30"/>
        <v>84</v>
      </c>
      <c r="K39" s="31">
        <f t="shared" si="30"/>
        <v>98</v>
      </c>
      <c r="L39" s="31">
        <f t="shared" si="30"/>
        <v>112</v>
      </c>
      <c r="M39" s="31">
        <f t="shared" si="30"/>
        <v>126</v>
      </c>
      <c r="N39" s="31">
        <f t="shared" si="30"/>
        <v>140</v>
      </c>
    </row>
    <row r="40" spans="1:14" ht="16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6" x14ac:dyDescent="0.2">
      <c r="A41" s="24" t="s">
        <v>74</v>
      </c>
      <c r="B41" s="32">
        <f t="shared" ref="B41:N41" si="31">B5*100</f>
        <v>10</v>
      </c>
      <c r="C41" s="32">
        <f t="shared" si="31"/>
        <v>20</v>
      </c>
      <c r="D41" s="32">
        <f t="shared" si="31"/>
        <v>50</v>
      </c>
      <c r="E41" s="32">
        <f t="shared" si="31"/>
        <v>100</v>
      </c>
      <c r="F41" s="32">
        <f t="shared" si="31"/>
        <v>200</v>
      </c>
      <c r="G41" s="32">
        <f t="shared" si="31"/>
        <v>300</v>
      </c>
      <c r="H41" s="32">
        <f t="shared" si="31"/>
        <v>400</v>
      </c>
      <c r="I41" s="32">
        <f t="shared" si="31"/>
        <v>500</v>
      </c>
      <c r="J41" s="32">
        <f t="shared" si="31"/>
        <v>600</v>
      </c>
      <c r="K41" s="32">
        <f t="shared" si="31"/>
        <v>700</v>
      </c>
      <c r="L41" s="32">
        <f t="shared" si="31"/>
        <v>800</v>
      </c>
      <c r="M41" s="32">
        <f t="shared" si="31"/>
        <v>900</v>
      </c>
      <c r="N41" s="32">
        <f t="shared" si="31"/>
        <v>1000</v>
      </c>
    </row>
    <row r="73" spans="1:3" ht="16" x14ac:dyDescent="0.2">
      <c r="A73" s="13"/>
      <c r="B73" s="13"/>
      <c r="C73" s="13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54"/>
  <sheetViews>
    <sheetView workbookViewId="0">
      <selection activeCell="D21" sqref="D21"/>
    </sheetView>
  </sheetViews>
  <sheetFormatPr baseColWidth="10" defaultColWidth="14.5" defaultRowHeight="15" x14ac:dyDescent="0.2"/>
  <cols>
    <col min="1" max="1" width="20" customWidth="1"/>
    <col min="2" max="2" width="17.5" customWidth="1"/>
    <col min="3" max="3" width="16.33203125" customWidth="1"/>
    <col min="4" max="4" width="17.33203125" customWidth="1"/>
  </cols>
  <sheetData>
    <row r="1" spans="1:7" x14ac:dyDescent="0.2">
      <c r="A1" s="33" t="s">
        <v>75</v>
      </c>
      <c r="B1" s="34" t="s">
        <v>76</v>
      </c>
    </row>
    <row r="2" spans="1:7" ht="16" x14ac:dyDescent="0.2">
      <c r="A2" s="8">
        <v>0.5</v>
      </c>
      <c r="B2" s="35">
        <v>17</v>
      </c>
      <c r="C2" s="36" t="s">
        <v>77</v>
      </c>
    </row>
    <row r="3" spans="1:7" ht="24" x14ac:dyDescent="0.25">
      <c r="A3" s="10" t="s">
        <v>34</v>
      </c>
      <c r="B3" s="12" t="s">
        <v>78</v>
      </c>
      <c r="C3" s="37">
        <f>SUM(D5:D18)</f>
        <v>0</v>
      </c>
      <c r="D3" s="38" t="s">
        <v>77</v>
      </c>
      <c r="E3" s="39" t="s">
        <v>79</v>
      </c>
      <c r="F3" s="39" t="s">
        <v>80</v>
      </c>
      <c r="G3" s="40" t="s">
        <v>81</v>
      </c>
    </row>
    <row r="4" spans="1:7" ht="19" x14ac:dyDescent="0.25">
      <c r="A4" s="13"/>
      <c r="B4" s="13"/>
      <c r="C4" s="41" t="s">
        <v>82</v>
      </c>
      <c r="D4" s="42" t="s">
        <v>83</v>
      </c>
      <c r="E4" s="43">
        <f>COUNTIF(C5:C54,"*w*")</f>
        <v>0</v>
      </c>
      <c r="F4" s="44">
        <f>COUNTIF(C5:C54,"*l*")</f>
        <v>0</v>
      </c>
      <c r="G4" s="45">
        <f>SUM(E4-F4)</f>
        <v>0</v>
      </c>
    </row>
    <row r="5" spans="1:7" ht="19" x14ac:dyDescent="0.25">
      <c r="A5" s="16" t="s">
        <v>40</v>
      </c>
      <c r="B5" s="18">
        <f>A2*B2</f>
        <v>8.5</v>
      </c>
      <c r="C5" s="19"/>
      <c r="D5" s="20">
        <f>IF(C5="l",SUM(-B5),IF(C5="w",SUM(B5/B2*36-B5),))</f>
        <v>0</v>
      </c>
    </row>
    <row r="6" spans="1:7" ht="19" x14ac:dyDescent="0.25">
      <c r="A6" s="16" t="s">
        <v>41</v>
      </c>
      <c r="B6" s="18">
        <f>A2*B2</f>
        <v>8.5</v>
      </c>
      <c r="C6" s="19"/>
      <c r="D6" s="20">
        <f>IF(C6="l",SUM(-B6),IF(C6="w",SUM(B6/B2*36-B6),))</f>
        <v>0</v>
      </c>
    </row>
    <row r="7" spans="1:7" ht="19" x14ac:dyDescent="0.25">
      <c r="A7" s="16" t="s">
        <v>42</v>
      </c>
      <c r="B7" s="18">
        <f>A2*B2</f>
        <v>8.5</v>
      </c>
      <c r="C7" s="19"/>
      <c r="D7" s="20">
        <f>IF(C7="l",SUM(-B7),IF(C7="w",SUM(B7/B2*36-B7),))</f>
        <v>0</v>
      </c>
    </row>
    <row r="8" spans="1:7" ht="19" x14ac:dyDescent="0.25">
      <c r="A8" s="16" t="s">
        <v>43</v>
      </c>
      <c r="B8" s="18">
        <f>A2*B2</f>
        <v>8.5</v>
      </c>
      <c r="C8" s="19"/>
      <c r="D8" s="20">
        <f>IF(C8="l",SUM(-B8),IF(C8="w",SUM(B8/B2*36-B8),))</f>
        <v>0</v>
      </c>
    </row>
    <row r="9" spans="1:7" ht="19" x14ac:dyDescent="0.25">
      <c r="A9" s="16" t="s">
        <v>44</v>
      </c>
      <c r="B9" s="18">
        <f>A2*B2</f>
        <v>8.5</v>
      </c>
      <c r="C9" s="19"/>
      <c r="D9" s="20">
        <f>IF(C9="l",SUM(-B9),IF(C9="w",SUM(B9/B2*36-B9),))</f>
        <v>0</v>
      </c>
    </row>
    <row r="10" spans="1:7" ht="19" x14ac:dyDescent="0.25">
      <c r="A10" s="16" t="s">
        <v>48</v>
      </c>
      <c r="B10" s="18">
        <f>A2*B2</f>
        <v>8.5</v>
      </c>
      <c r="C10" s="19"/>
      <c r="D10" s="20">
        <f>IF(C10="l",SUM(-B10),IF(C10="w",SUM(B10/B2*36-B10),))</f>
        <v>0</v>
      </c>
    </row>
    <row r="11" spans="1:7" ht="19" x14ac:dyDescent="0.25">
      <c r="A11" s="16" t="s">
        <v>49</v>
      </c>
      <c r="B11" s="18">
        <f>A2*B2</f>
        <v>8.5</v>
      </c>
      <c r="C11" s="19"/>
      <c r="D11" s="20">
        <f>IF(C11="l",SUM(-B11),IF(C11="w",SUM(B11/B2*36-B11),))</f>
        <v>0</v>
      </c>
    </row>
    <row r="12" spans="1:7" ht="19" x14ac:dyDescent="0.25">
      <c r="A12" s="16" t="s">
        <v>50</v>
      </c>
      <c r="B12" s="18">
        <f>A2*B2</f>
        <v>8.5</v>
      </c>
      <c r="C12" s="19"/>
      <c r="D12" s="20">
        <f>IF(C12="l",SUM(-B12),IF(C12="w",SUM(B12/B2*36-B12),))</f>
        <v>0</v>
      </c>
    </row>
    <row r="13" spans="1:7" ht="19" x14ac:dyDescent="0.25">
      <c r="A13" s="16" t="s">
        <v>51</v>
      </c>
      <c r="B13" s="18">
        <f>A2*B2</f>
        <v>8.5</v>
      </c>
      <c r="C13" s="19"/>
      <c r="D13" s="20">
        <f>IF(C13="l",SUM(-B13),IF(C13="w",SUM(B13/B2*36-B13),))</f>
        <v>0</v>
      </c>
    </row>
    <row r="14" spans="1:7" ht="19" x14ac:dyDescent="0.25">
      <c r="A14" s="16" t="s">
        <v>52</v>
      </c>
      <c r="B14" s="18">
        <f>A2*B2</f>
        <v>8.5</v>
      </c>
      <c r="C14" s="19"/>
      <c r="D14" s="20">
        <f>IF(C14="l",SUM(-B14),IF(C14="w",SUM(B14/B2*36-B14),))</f>
        <v>0</v>
      </c>
    </row>
    <row r="15" spans="1:7" ht="19" x14ac:dyDescent="0.25">
      <c r="A15" s="16" t="s">
        <v>53</v>
      </c>
      <c r="B15" s="18">
        <f>A2*B2</f>
        <v>8.5</v>
      </c>
      <c r="C15" s="19"/>
      <c r="D15" s="20">
        <f>IF(C15="l",SUM(-B15),IF(C15="w",SUM(B15/B2*36-B15),))</f>
        <v>0</v>
      </c>
    </row>
    <row r="16" spans="1:7" ht="19" x14ac:dyDescent="0.25">
      <c r="A16" s="16" t="s">
        <v>54</v>
      </c>
      <c r="B16" s="18">
        <f>A2*B2</f>
        <v>8.5</v>
      </c>
      <c r="C16" s="19"/>
      <c r="D16" s="20">
        <f>IF(C16="l",SUM(-B16),IF(C16="w",SUM(B16/B2*36-B16),))</f>
        <v>0</v>
      </c>
    </row>
    <row r="17" spans="1:4" ht="19" x14ac:dyDescent="0.25">
      <c r="A17" s="16" t="s">
        <v>55</v>
      </c>
      <c r="B17" s="18">
        <f>A2*B2</f>
        <v>8.5</v>
      </c>
      <c r="C17" s="19"/>
      <c r="D17" s="20">
        <f>IF(C17="l",SUM(-B17),IF(C17="w",SUM(B17/B2*36-B17),))</f>
        <v>0</v>
      </c>
    </row>
    <row r="18" spans="1:4" ht="19" x14ac:dyDescent="0.25">
      <c r="A18" s="16" t="s">
        <v>56</v>
      </c>
      <c r="B18" s="18">
        <f>A2*B2</f>
        <v>8.5</v>
      </c>
      <c r="C18" s="19"/>
      <c r="D18" s="20">
        <f>IF(C18="l",SUM(-B18),IF(C18="w",SUM(B18/B2*36-B18),))</f>
        <v>0</v>
      </c>
    </row>
    <row r="19" spans="1:4" ht="19" x14ac:dyDescent="0.25">
      <c r="A19" s="16" t="s">
        <v>57</v>
      </c>
      <c r="B19" s="18">
        <f>A2*B2</f>
        <v>8.5</v>
      </c>
      <c r="C19" s="19"/>
      <c r="D19" s="20">
        <f>IF(C19="l",SUM(-B19),IF(C19="w",SUM(B19/B2*36-B19),))</f>
        <v>0</v>
      </c>
    </row>
    <row r="20" spans="1:4" ht="19" x14ac:dyDescent="0.25">
      <c r="A20" s="16" t="s">
        <v>84</v>
      </c>
      <c r="B20" s="18">
        <f>A2*B2</f>
        <v>8.5</v>
      </c>
      <c r="C20" s="19"/>
      <c r="D20" s="20">
        <f>IF(C20="l",SUM(-B20),IF(C20="w",SUM(B20/B2*36-B20),))</f>
        <v>0</v>
      </c>
    </row>
    <row r="21" spans="1:4" ht="19" x14ac:dyDescent="0.25">
      <c r="A21" s="16" t="s">
        <v>85</v>
      </c>
      <c r="B21" s="18">
        <f>A2*B2</f>
        <v>8.5</v>
      </c>
      <c r="C21" s="19"/>
      <c r="D21" s="20">
        <f>IF(C21="l",SUM(-B21),IF(C21="w",SUM(B21/B2*36-B21),))</f>
        <v>0</v>
      </c>
    </row>
    <row r="22" spans="1:4" ht="19" x14ac:dyDescent="0.25">
      <c r="A22" s="16" t="s">
        <v>86</v>
      </c>
      <c r="B22" s="18">
        <f>A2*B2</f>
        <v>8.5</v>
      </c>
      <c r="C22" s="19"/>
      <c r="D22" s="20">
        <f>IF(C22="l",SUM(-B22),IF(C22="w",SUM(B22/B2*36-B22),))</f>
        <v>0</v>
      </c>
    </row>
    <row r="23" spans="1:4" ht="19" x14ac:dyDescent="0.25">
      <c r="A23" s="16" t="s">
        <v>87</v>
      </c>
      <c r="B23" s="18">
        <f>A2*B2</f>
        <v>8.5</v>
      </c>
      <c r="C23" s="19"/>
      <c r="D23" s="20">
        <f>IF(C23="l",SUM(-B23),IF(C23="w",SUM(B23/B2*36-B23),))</f>
        <v>0</v>
      </c>
    </row>
    <row r="24" spans="1:4" ht="19" x14ac:dyDescent="0.25">
      <c r="A24" s="16" t="s">
        <v>88</v>
      </c>
      <c r="B24" s="18">
        <f>A2*B2</f>
        <v>8.5</v>
      </c>
      <c r="C24" s="19"/>
      <c r="D24" s="20">
        <f>IF(C24="l",SUM(-B24),IF(C24="w",SUM(B24/B2*36-B24),))</f>
        <v>0</v>
      </c>
    </row>
    <row r="25" spans="1:4" ht="19" x14ac:dyDescent="0.25">
      <c r="A25" s="16" t="s">
        <v>89</v>
      </c>
      <c r="B25" s="18">
        <f>A2*B2</f>
        <v>8.5</v>
      </c>
      <c r="C25" s="19"/>
      <c r="D25" s="20">
        <f>IF(C25="l",SUM(-B25),IF(C25="w",SUM(B25/B2*36-B25),))</f>
        <v>0</v>
      </c>
    </row>
    <row r="26" spans="1:4" ht="19" x14ac:dyDescent="0.25">
      <c r="A26" s="16" t="s">
        <v>90</v>
      </c>
      <c r="B26" s="18">
        <f>A2*B2</f>
        <v>8.5</v>
      </c>
      <c r="C26" s="19"/>
      <c r="D26" s="20">
        <f>IF(C26="l",SUM(-B26),IF(C26="w",SUM(B26/B2*36-B26),))</f>
        <v>0</v>
      </c>
    </row>
    <row r="27" spans="1:4" ht="19" x14ac:dyDescent="0.25">
      <c r="A27" s="16" t="s">
        <v>91</v>
      </c>
      <c r="B27" s="18">
        <f>A2*B2</f>
        <v>8.5</v>
      </c>
      <c r="C27" s="19"/>
      <c r="D27" s="20">
        <f>IF(C27="l",SUM(-B27),IF(C27="w",SUM(B27/B2*36-B27),))</f>
        <v>0</v>
      </c>
    </row>
    <row r="28" spans="1:4" ht="19" x14ac:dyDescent="0.25">
      <c r="A28" s="16" t="s">
        <v>92</v>
      </c>
      <c r="B28" s="18">
        <f>A2*B2</f>
        <v>8.5</v>
      </c>
      <c r="C28" s="19"/>
      <c r="D28" s="20">
        <f>IF(C28="l",SUM(-B28),IF(C28="w",SUM(B28/B2*36-B28),))</f>
        <v>0</v>
      </c>
    </row>
    <row r="29" spans="1:4" ht="19" x14ac:dyDescent="0.25">
      <c r="A29" s="16" t="s">
        <v>93</v>
      </c>
      <c r="B29" s="18">
        <f>A2*B2</f>
        <v>8.5</v>
      </c>
      <c r="C29" s="19"/>
      <c r="D29" s="20">
        <f>IF(C29="l",SUM(-B29),IF(C29="w",SUM(B29/B2*36-B29),))</f>
        <v>0</v>
      </c>
    </row>
    <row r="30" spans="1:4" ht="19" x14ac:dyDescent="0.25">
      <c r="A30" s="16" t="s">
        <v>94</v>
      </c>
      <c r="B30" s="18">
        <f>A2*B2</f>
        <v>8.5</v>
      </c>
      <c r="C30" s="19"/>
      <c r="D30" s="20">
        <f>IF(C30="l",SUM(-B30),IF(C30="w",SUM(B30/B2*36-B30),))</f>
        <v>0</v>
      </c>
    </row>
    <row r="31" spans="1:4" ht="19" x14ac:dyDescent="0.25">
      <c r="A31" s="16" t="s">
        <v>95</v>
      </c>
      <c r="B31" s="18">
        <f>A2*B2</f>
        <v>8.5</v>
      </c>
      <c r="C31" s="19"/>
      <c r="D31" s="20">
        <f>IF(C31="l",SUM(-B31),IF(C31="w",SUM(B31/B2*36-B31),))</f>
        <v>0</v>
      </c>
    </row>
    <row r="32" spans="1:4" ht="19" x14ac:dyDescent="0.25">
      <c r="A32" s="16" t="s">
        <v>96</v>
      </c>
      <c r="B32" s="18">
        <f>A2*B2</f>
        <v>8.5</v>
      </c>
      <c r="C32" s="19"/>
      <c r="D32" s="20">
        <f>IF(C32="l",SUM(-B32),IF(C32="w",SUM(B32/B2*36-B32),))</f>
        <v>0</v>
      </c>
    </row>
    <row r="33" spans="1:4" ht="19" x14ac:dyDescent="0.25">
      <c r="A33" s="16" t="s">
        <v>97</v>
      </c>
      <c r="B33" s="18">
        <f>A2*B2</f>
        <v>8.5</v>
      </c>
      <c r="C33" s="19"/>
      <c r="D33" s="20">
        <f>IF(C33="l",SUM(-B33),IF(C33="w",SUM(B33/B2*36-B33),))</f>
        <v>0</v>
      </c>
    </row>
    <row r="34" spans="1:4" ht="19" x14ac:dyDescent="0.25">
      <c r="A34" s="16" t="s">
        <v>98</v>
      </c>
      <c r="B34" s="18">
        <f>A2*B2</f>
        <v>8.5</v>
      </c>
      <c r="C34" s="19"/>
      <c r="D34" s="20">
        <f>IF(C34="l",SUM(-B34),IF(C34="w",SUM(B34/B2*36-B34),))</f>
        <v>0</v>
      </c>
    </row>
    <row r="35" spans="1:4" ht="19" x14ac:dyDescent="0.25">
      <c r="A35" s="16" t="s">
        <v>99</v>
      </c>
      <c r="B35" s="18">
        <f>A2*B2</f>
        <v>8.5</v>
      </c>
      <c r="C35" s="19"/>
      <c r="D35" s="20">
        <f>IF(C35="l",SUM(-B35),IF(C35="w",SUM(B35/B2*36-B35),))</f>
        <v>0</v>
      </c>
    </row>
    <row r="36" spans="1:4" ht="19" x14ac:dyDescent="0.25">
      <c r="A36" s="16" t="s">
        <v>100</v>
      </c>
      <c r="B36" s="18">
        <f>A2*B2</f>
        <v>8.5</v>
      </c>
      <c r="C36" s="19"/>
      <c r="D36" s="20">
        <f>IF(C36="l",SUM(-B36),IF(C36="w",SUM(B36/B2*36-B36),))</f>
        <v>0</v>
      </c>
    </row>
    <row r="37" spans="1:4" ht="19" x14ac:dyDescent="0.25">
      <c r="A37" s="16" t="s">
        <v>101</v>
      </c>
      <c r="B37" s="18">
        <f>A2*B2</f>
        <v>8.5</v>
      </c>
      <c r="C37" s="19"/>
      <c r="D37" s="20">
        <f>IF(C37="l",SUM(-B37),IF(C37="w",SUM(B37/B2*36-B37),))</f>
        <v>0</v>
      </c>
    </row>
    <row r="38" spans="1:4" ht="19" x14ac:dyDescent="0.25">
      <c r="A38" s="16" t="s">
        <v>102</v>
      </c>
      <c r="B38" s="18">
        <f>A2*B2</f>
        <v>8.5</v>
      </c>
      <c r="C38" s="19"/>
      <c r="D38" s="20">
        <f>IF(C38="l",SUM(-B38),IF(C38="w",SUM(B38/B2*36-B38),))</f>
        <v>0</v>
      </c>
    </row>
    <row r="39" spans="1:4" ht="19" x14ac:dyDescent="0.25">
      <c r="A39" s="16" t="s">
        <v>103</v>
      </c>
      <c r="B39" s="18">
        <f>A2*B2</f>
        <v>8.5</v>
      </c>
      <c r="C39" s="19"/>
      <c r="D39" s="20">
        <f>IF(C39="l",SUM(-B39),IF(C39="w",SUM(B39/B2*36-B39),))</f>
        <v>0</v>
      </c>
    </row>
    <row r="40" spans="1:4" ht="19" x14ac:dyDescent="0.25">
      <c r="A40" s="16" t="s">
        <v>104</v>
      </c>
      <c r="B40" s="18">
        <f>A2*B2</f>
        <v>8.5</v>
      </c>
      <c r="C40" s="19"/>
      <c r="D40" s="20">
        <f>IF(C40="l",SUM(-B40),IF(C40="w",SUM(B40/B2*36-B40),))</f>
        <v>0</v>
      </c>
    </row>
    <row r="41" spans="1:4" ht="19" x14ac:dyDescent="0.25">
      <c r="A41" s="16" t="s">
        <v>105</v>
      </c>
      <c r="B41" s="18">
        <f>A2*B2</f>
        <v>8.5</v>
      </c>
      <c r="C41" s="19"/>
      <c r="D41" s="20">
        <f>IF(C41="l",SUM(-B41),IF(C41="w",SUM(B41/B2*36-B41),))</f>
        <v>0</v>
      </c>
    </row>
    <row r="42" spans="1:4" ht="19" x14ac:dyDescent="0.25">
      <c r="A42" s="16" t="s">
        <v>106</v>
      </c>
      <c r="B42" s="18">
        <f>A2*B2</f>
        <v>8.5</v>
      </c>
      <c r="C42" s="19"/>
      <c r="D42" s="20">
        <f>IF(C42="l",SUM(-B42),IF(C42="w",SUM(B42/B2*36-B42),))</f>
        <v>0</v>
      </c>
    </row>
    <row r="43" spans="1:4" ht="19" x14ac:dyDescent="0.25">
      <c r="A43" s="16" t="s">
        <v>107</v>
      </c>
      <c r="B43" s="18">
        <f>A2*B2</f>
        <v>8.5</v>
      </c>
      <c r="C43" s="19"/>
      <c r="D43" s="20">
        <f>IF(C43="l",SUM(-B43),IF(C43="w",SUM(B43/B2*36-B43),))</f>
        <v>0</v>
      </c>
    </row>
    <row r="44" spans="1:4" ht="19" x14ac:dyDescent="0.25">
      <c r="A44" s="16" t="s">
        <v>108</v>
      </c>
      <c r="B44" s="18">
        <f>A2*B2</f>
        <v>8.5</v>
      </c>
      <c r="C44" s="19"/>
      <c r="D44" s="20">
        <f>IF(C44="l",SUM(-B44),IF(C44="w",SUM(B44/B2*36-B44),))</f>
        <v>0</v>
      </c>
    </row>
    <row r="45" spans="1:4" ht="19" x14ac:dyDescent="0.25">
      <c r="A45" s="16" t="s">
        <v>109</v>
      </c>
      <c r="B45" s="18">
        <f>A2*B2</f>
        <v>8.5</v>
      </c>
      <c r="C45" s="19"/>
      <c r="D45" s="20">
        <f>IF(C45="l",SUM(-B45),IF(C45="w",SUM(B45/B2*36-B45),))</f>
        <v>0</v>
      </c>
    </row>
    <row r="46" spans="1:4" ht="19" x14ac:dyDescent="0.25">
      <c r="A46" s="16" t="s">
        <v>110</v>
      </c>
      <c r="B46" s="18">
        <f>A2*B2</f>
        <v>8.5</v>
      </c>
      <c r="C46" s="19"/>
      <c r="D46" s="20">
        <f>IF(C46="l",SUM(-B46),IF(C46="w",SUM(B46/B2*36-B46),))</f>
        <v>0</v>
      </c>
    </row>
    <row r="47" spans="1:4" ht="19" x14ac:dyDescent="0.25">
      <c r="A47" s="16" t="s">
        <v>111</v>
      </c>
      <c r="B47" s="18">
        <f>A2*B2</f>
        <v>8.5</v>
      </c>
      <c r="C47" s="19"/>
      <c r="D47" s="20">
        <f>IF(C47="l",SUM(-B47),IF(C47="w",SUM(B47/B2*36-B47),))</f>
        <v>0</v>
      </c>
    </row>
    <row r="48" spans="1:4" ht="19" x14ac:dyDescent="0.25">
      <c r="A48" s="16" t="s">
        <v>112</v>
      </c>
      <c r="B48" s="18">
        <f>A2*B2</f>
        <v>8.5</v>
      </c>
      <c r="C48" s="19"/>
      <c r="D48" s="20">
        <f>IF(C48="l",SUM(-B48),IF(C48="w",SUM(B48/B2*36-B48),))</f>
        <v>0</v>
      </c>
    </row>
    <row r="49" spans="1:4" ht="19" x14ac:dyDescent="0.25">
      <c r="A49" s="16" t="s">
        <v>113</v>
      </c>
      <c r="B49" s="18">
        <f>A2*B2</f>
        <v>8.5</v>
      </c>
      <c r="C49" s="19"/>
      <c r="D49" s="20">
        <f>IF(C49="l",SUM(-B49),IF(C49="w",SUM(B49/B2*36-B49),))</f>
        <v>0</v>
      </c>
    </row>
    <row r="50" spans="1:4" ht="19" x14ac:dyDescent="0.25">
      <c r="A50" s="16" t="s">
        <v>114</v>
      </c>
      <c r="B50" s="18">
        <f>A2*B2</f>
        <v>8.5</v>
      </c>
      <c r="C50" s="19"/>
      <c r="D50" s="20">
        <f>IF(C50="l",SUM(-B50),IF(C50="w",SUM(B50/B2*36-B50),))</f>
        <v>0</v>
      </c>
    </row>
    <row r="51" spans="1:4" ht="19" x14ac:dyDescent="0.25">
      <c r="A51" s="16" t="s">
        <v>115</v>
      </c>
      <c r="B51" s="18">
        <f>A2*B2</f>
        <v>8.5</v>
      </c>
      <c r="C51" s="19"/>
      <c r="D51" s="20">
        <f>IF(C51="l",SUM(-B51),IF(C51="w",SUM(B51/B2*36-B51),))</f>
        <v>0</v>
      </c>
    </row>
    <row r="52" spans="1:4" ht="19" x14ac:dyDescent="0.25">
      <c r="A52" s="16" t="s">
        <v>116</v>
      </c>
      <c r="B52" s="18">
        <f>A2*B2</f>
        <v>8.5</v>
      </c>
      <c r="C52" s="19"/>
      <c r="D52" s="20">
        <f>IF(C52="l",SUM(-B52),IF(C52="w",SUM(B52/B2*36-B52),))</f>
        <v>0</v>
      </c>
    </row>
    <row r="53" spans="1:4" ht="19" x14ac:dyDescent="0.25">
      <c r="A53" s="16" t="s">
        <v>117</v>
      </c>
      <c r="B53" s="18">
        <f>A2*B2</f>
        <v>8.5</v>
      </c>
      <c r="C53" s="19"/>
      <c r="D53" s="20">
        <f>IF(C53="l",SUM(-B53),IF(C53="w",SUM(B53/B2*36-B53),))</f>
        <v>0</v>
      </c>
    </row>
    <row r="54" spans="1:4" ht="19" x14ac:dyDescent="0.25">
      <c r="A54" s="16" t="s">
        <v>118</v>
      </c>
      <c r="B54" s="18">
        <f>A2*B2</f>
        <v>8.5</v>
      </c>
      <c r="C54" s="19"/>
      <c r="D54" s="20">
        <f>IF(C54="l",SUM(-B54),IF(C54="w",SUM(B54/B2*36-B54),))</f>
        <v>0</v>
      </c>
    </row>
  </sheetData>
  <conditionalFormatting sqref="C12:C18 C45 C53">
    <cfRule type="containsText" dxfId="37" priority="1" operator="containsText" text="W">
      <formula>NOT(ISERROR(SEARCH(("W"),(C12))))</formula>
    </cfRule>
  </conditionalFormatting>
  <conditionalFormatting sqref="C12:C18 C45 C53">
    <cfRule type="containsText" dxfId="36" priority="2" operator="containsText" text="L">
      <formula>NOT(ISERROR(SEARCH(("L"),(C12))))</formula>
    </cfRule>
  </conditionalFormatting>
  <conditionalFormatting sqref="D5:D54">
    <cfRule type="cellIs" dxfId="35" priority="3" operator="lessThan">
      <formula>0</formula>
    </cfRule>
  </conditionalFormatting>
  <conditionalFormatting sqref="D5:D54">
    <cfRule type="cellIs" dxfId="34" priority="4" operator="greaterThan">
      <formula>0</formula>
    </cfRule>
  </conditionalFormatting>
  <conditionalFormatting sqref="C5:C11 C19:C44 C46:C52 C54">
    <cfRule type="containsText" dxfId="33" priority="5" operator="containsText" text="W">
      <formula>NOT(ISERROR(SEARCH(("W"),(C5))))</formula>
    </cfRule>
  </conditionalFormatting>
  <conditionalFormatting sqref="C5:C11 C19:C44 C46:C52 C54">
    <cfRule type="containsText" dxfId="32" priority="6" operator="containsText" text="L">
      <formula>NOT(ISERROR(SEARCH(("L"),(C5))))</formula>
    </cfRule>
  </conditionalFormatting>
  <conditionalFormatting sqref="G4">
    <cfRule type="cellIs" dxfId="31" priority="7" operator="greaterThan">
      <formula>0</formula>
    </cfRule>
  </conditionalFormatting>
  <conditionalFormatting sqref="G4">
    <cfRule type="cellIs" dxfId="30" priority="8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I35"/>
  <sheetViews>
    <sheetView workbookViewId="0">
      <selection activeCell="F14" sqref="F14"/>
    </sheetView>
  </sheetViews>
  <sheetFormatPr baseColWidth="10" defaultColWidth="14.5" defaultRowHeight="15" x14ac:dyDescent="0.2"/>
  <cols>
    <col min="1" max="1" width="27.5" customWidth="1"/>
    <col min="2" max="2" width="13.6640625" customWidth="1"/>
    <col min="3" max="3" width="11.5" customWidth="1"/>
    <col min="4" max="4" width="13.83203125" customWidth="1"/>
    <col min="5" max="6" width="13.5" customWidth="1"/>
    <col min="7" max="7" width="18" customWidth="1"/>
    <col min="8" max="9" width="13.5" customWidth="1"/>
    <col min="10" max="10" width="25.5" customWidth="1"/>
    <col min="11" max="11" width="14.33203125" customWidth="1"/>
    <col min="12" max="13" width="10.83203125" customWidth="1"/>
    <col min="14" max="17" width="13.5" customWidth="1"/>
    <col min="18" max="18" width="18" customWidth="1"/>
    <col min="19" max="19" width="24.5" customWidth="1"/>
    <col min="20" max="24" width="13.5" customWidth="1"/>
    <col min="25" max="25" width="18.5" customWidth="1"/>
    <col min="26" max="27" width="13.5" customWidth="1"/>
    <col min="28" max="28" width="25.33203125" customWidth="1"/>
    <col min="29" max="35" width="13.5" customWidth="1"/>
  </cols>
  <sheetData>
    <row r="4" spans="1:35" ht="16" x14ac:dyDescent="0.2">
      <c r="A4" s="46">
        <v>0.1</v>
      </c>
      <c r="E4" s="78" t="s">
        <v>33</v>
      </c>
      <c r="F4" s="79"/>
      <c r="H4" s="9"/>
      <c r="I4" s="9"/>
      <c r="J4" s="46">
        <v>0.2</v>
      </c>
      <c r="N4" s="78" t="s">
        <v>33</v>
      </c>
      <c r="O4" s="79"/>
      <c r="Q4" s="9"/>
      <c r="S4" s="46">
        <v>0.5</v>
      </c>
      <c r="W4" s="78" t="s">
        <v>33</v>
      </c>
      <c r="X4" s="79"/>
      <c r="Z4" s="9"/>
      <c r="AB4" s="46">
        <v>1</v>
      </c>
      <c r="AF4" s="78" t="s">
        <v>33</v>
      </c>
      <c r="AG4" s="79"/>
      <c r="AI4" s="9"/>
    </row>
    <row r="5" spans="1:35" ht="24" x14ac:dyDescent="0.2">
      <c r="A5" s="10" t="s">
        <v>34</v>
      </c>
      <c r="B5" s="11" t="s">
        <v>119</v>
      </c>
      <c r="C5" s="12" t="s">
        <v>36</v>
      </c>
      <c r="D5" s="12" t="s">
        <v>37</v>
      </c>
      <c r="E5" s="80">
        <f>SUM(G7:H20)</f>
        <v>0</v>
      </c>
      <c r="F5" s="81"/>
      <c r="G5" s="82" t="s">
        <v>120</v>
      </c>
      <c r="H5" s="81"/>
      <c r="J5" s="10" t="s">
        <v>34</v>
      </c>
      <c r="K5" s="11" t="s">
        <v>119</v>
      </c>
      <c r="L5" s="12" t="s">
        <v>36</v>
      </c>
      <c r="M5" s="12" t="s">
        <v>37</v>
      </c>
      <c r="N5" s="80">
        <f>SUM(P7:Q20)</f>
        <v>0</v>
      </c>
      <c r="O5" s="81"/>
      <c r="P5" s="82" t="s">
        <v>120</v>
      </c>
      <c r="Q5" s="81"/>
      <c r="S5" s="10" t="s">
        <v>34</v>
      </c>
      <c r="T5" s="11" t="s">
        <v>119</v>
      </c>
      <c r="U5" s="12" t="s">
        <v>36</v>
      </c>
      <c r="V5" s="12" t="s">
        <v>37</v>
      </c>
      <c r="W5" s="80">
        <f>SUM(Y7:Z20)</f>
        <v>0</v>
      </c>
      <c r="X5" s="81"/>
      <c r="Y5" s="82" t="s">
        <v>120</v>
      </c>
      <c r="Z5" s="81"/>
      <c r="AB5" s="10" t="s">
        <v>34</v>
      </c>
      <c r="AC5" s="11" t="s">
        <v>119</v>
      </c>
      <c r="AD5" s="12" t="s">
        <v>36</v>
      </c>
      <c r="AE5" s="12" t="s">
        <v>37</v>
      </c>
      <c r="AF5" s="80">
        <f>SUM(AH7:AI20)</f>
        <v>0</v>
      </c>
      <c r="AG5" s="81"/>
      <c r="AH5" s="82" t="s">
        <v>120</v>
      </c>
      <c r="AI5" s="81"/>
    </row>
    <row r="6" spans="1:35" ht="19" x14ac:dyDescent="0.25">
      <c r="A6" s="13"/>
      <c r="B6" s="13"/>
      <c r="C6" s="13"/>
      <c r="D6" s="13"/>
      <c r="E6" s="14" t="s">
        <v>121</v>
      </c>
      <c r="F6" s="14" t="s">
        <v>122</v>
      </c>
      <c r="G6" s="13"/>
      <c r="H6" s="13"/>
      <c r="J6" s="13"/>
      <c r="K6" s="13"/>
      <c r="L6" s="13"/>
      <c r="M6" s="13"/>
      <c r="N6" s="14" t="s">
        <v>121</v>
      </c>
      <c r="O6" s="14" t="s">
        <v>122</v>
      </c>
      <c r="P6" s="13"/>
      <c r="Q6" s="13"/>
      <c r="S6" s="13"/>
      <c r="T6" s="13"/>
      <c r="U6" s="13"/>
      <c r="V6" s="13"/>
      <c r="W6" s="14" t="s">
        <v>121</v>
      </c>
      <c r="X6" s="14" t="s">
        <v>122</v>
      </c>
      <c r="Y6" s="13"/>
      <c r="Z6" s="13"/>
      <c r="AB6" s="13"/>
      <c r="AC6" s="13"/>
      <c r="AD6" s="13"/>
      <c r="AE6" s="13"/>
      <c r="AF6" s="14" t="s">
        <v>121</v>
      </c>
      <c r="AG6" s="14" t="s">
        <v>122</v>
      </c>
      <c r="AH6" s="13"/>
      <c r="AI6" s="13"/>
    </row>
    <row r="7" spans="1:35" ht="19" x14ac:dyDescent="0.25">
      <c r="A7" s="16" t="s">
        <v>40</v>
      </c>
      <c r="B7" s="16">
        <v>1</v>
      </c>
      <c r="C7" s="17">
        <f>SUM(A4*B7)</f>
        <v>0.1</v>
      </c>
      <c r="D7" s="18">
        <v>1.7</v>
      </c>
      <c r="E7" s="19"/>
      <c r="F7" s="19"/>
      <c r="G7" s="20">
        <f t="shared" ref="G7:G20" si="0">IF(E7="l",SUM(-D7),IF(E7="w",SUM(D7/17*36-D7),))</f>
        <v>0</v>
      </c>
      <c r="H7" s="20">
        <f t="shared" ref="H7:H20" si="1">IF(F7="l",SUM(-D7*2),IF(F7="w",SUM(D7*2/17*36-D7*2),))</f>
        <v>0</v>
      </c>
      <c r="I7" s="9"/>
      <c r="J7" s="16" t="s">
        <v>40</v>
      </c>
      <c r="K7" s="16">
        <v>1</v>
      </c>
      <c r="L7" s="17">
        <f>SUM(J4*K7)</f>
        <v>0.2</v>
      </c>
      <c r="M7" s="18">
        <f t="shared" ref="M7:M20" si="2">SUM(L7*17)</f>
        <v>3.4000000000000004</v>
      </c>
      <c r="N7" s="19"/>
      <c r="O7" s="19"/>
      <c r="P7" s="20">
        <f t="shared" ref="P7:P20" si="3">IF(N7="l",SUM(-M7),IF(N7="w",SUM(M7/17*36-M7),))</f>
        <v>0</v>
      </c>
      <c r="Q7" s="20">
        <f t="shared" ref="Q7:Q20" si="4">IF(O7="l",SUM(-M7*2),IF(O7="w",SUM(M7*2/17*36-M7*2),))</f>
        <v>0</v>
      </c>
      <c r="S7" s="16" t="s">
        <v>40</v>
      </c>
      <c r="T7" s="16">
        <v>1</v>
      </c>
      <c r="U7" s="17">
        <f>SUM(S4*T7)</f>
        <v>0.5</v>
      </c>
      <c r="V7" s="18">
        <f t="shared" ref="V7:V20" si="5">SUM(U7*17)</f>
        <v>8.5</v>
      </c>
      <c r="W7" s="19"/>
      <c r="X7" s="19"/>
      <c r="Y7" s="20">
        <f t="shared" ref="Y7:Y20" si="6">IF(W7="l",SUM(-V7),IF(W7="w",SUM(V7/17*36-V7),))</f>
        <v>0</v>
      </c>
      <c r="Z7" s="20">
        <f t="shared" ref="Z7:Z20" si="7">IF(X7="l",SUM(-V7*2),IF(X7="w",SUM(V7*2/17*36-V7*2),))</f>
        <v>0</v>
      </c>
      <c r="AB7" s="16" t="s">
        <v>40</v>
      </c>
      <c r="AC7" s="16">
        <v>1</v>
      </c>
      <c r="AD7" s="17">
        <f>SUM(AB4*AC7)</f>
        <v>1</v>
      </c>
      <c r="AE7" s="18">
        <f t="shared" ref="AE7:AE20" si="8">SUM(AD7*17)</f>
        <v>17</v>
      </c>
      <c r="AF7" s="19"/>
      <c r="AG7" s="19"/>
      <c r="AH7" s="20">
        <f t="shared" ref="AH7:AH20" si="9">IF(AF7="l",SUM(-AE7),IF(AF7="w",SUM(AE7/17*36-AE7),))</f>
        <v>0</v>
      </c>
      <c r="AI7" s="20">
        <f t="shared" ref="AI7:AI20" si="10">IF(AG7="l",SUM(-AE7*2),IF(AG7="w",SUM(AE7*2/17*36-AE7*2),))</f>
        <v>0</v>
      </c>
    </row>
    <row r="8" spans="1:35" ht="19" x14ac:dyDescent="0.25">
      <c r="A8" s="16" t="s">
        <v>41</v>
      </c>
      <c r="B8" s="16">
        <v>1</v>
      </c>
      <c r="C8" s="17">
        <f>SUM(A4*B8)</f>
        <v>0.1</v>
      </c>
      <c r="D8" s="18">
        <v>1.7</v>
      </c>
      <c r="E8" s="19"/>
      <c r="F8" s="19"/>
      <c r="G8" s="20">
        <f t="shared" si="0"/>
        <v>0</v>
      </c>
      <c r="H8" s="20">
        <f t="shared" si="1"/>
        <v>0</v>
      </c>
      <c r="J8" s="16" t="s">
        <v>41</v>
      </c>
      <c r="K8" s="16">
        <v>1</v>
      </c>
      <c r="L8" s="17">
        <f>SUM(J4*K8)</f>
        <v>0.2</v>
      </c>
      <c r="M8" s="18">
        <f t="shared" si="2"/>
        <v>3.4000000000000004</v>
      </c>
      <c r="N8" s="19"/>
      <c r="O8" s="19"/>
      <c r="P8" s="20">
        <f t="shared" si="3"/>
        <v>0</v>
      </c>
      <c r="Q8" s="20">
        <f t="shared" si="4"/>
        <v>0</v>
      </c>
      <c r="S8" s="16" t="s">
        <v>41</v>
      </c>
      <c r="T8" s="16">
        <v>1</v>
      </c>
      <c r="U8" s="17">
        <f>SUM(S4*T8)</f>
        <v>0.5</v>
      </c>
      <c r="V8" s="18">
        <f t="shared" si="5"/>
        <v>8.5</v>
      </c>
      <c r="W8" s="19"/>
      <c r="X8" s="19"/>
      <c r="Y8" s="20">
        <f t="shared" si="6"/>
        <v>0</v>
      </c>
      <c r="Z8" s="20">
        <f t="shared" si="7"/>
        <v>0</v>
      </c>
      <c r="AB8" s="16" t="s">
        <v>41</v>
      </c>
      <c r="AC8" s="16">
        <v>1</v>
      </c>
      <c r="AD8" s="17">
        <f>SUM(AB4*AC8)</f>
        <v>1</v>
      </c>
      <c r="AE8" s="18">
        <f t="shared" si="8"/>
        <v>17</v>
      </c>
      <c r="AF8" s="19"/>
      <c r="AG8" s="19"/>
      <c r="AH8" s="20">
        <f t="shared" si="9"/>
        <v>0</v>
      </c>
      <c r="AI8" s="20">
        <f t="shared" si="10"/>
        <v>0</v>
      </c>
    </row>
    <row r="9" spans="1:35" ht="19" x14ac:dyDescent="0.25">
      <c r="A9" s="16" t="s">
        <v>42</v>
      </c>
      <c r="B9" s="16">
        <v>1</v>
      </c>
      <c r="C9" s="17">
        <f>SUM(A4*B9)</f>
        <v>0.1</v>
      </c>
      <c r="D9" s="18">
        <v>1.7</v>
      </c>
      <c r="E9" s="19"/>
      <c r="F9" s="19"/>
      <c r="G9" s="20">
        <f t="shared" si="0"/>
        <v>0</v>
      </c>
      <c r="H9" s="20">
        <f t="shared" si="1"/>
        <v>0</v>
      </c>
      <c r="J9" s="16" t="s">
        <v>42</v>
      </c>
      <c r="K9" s="16">
        <v>1</v>
      </c>
      <c r="L9" s="17">
        <f>SUM(J4*K9)</f>
        <v>0.2</v>
      </c>
      <c r="M9" s="18">
        <f t="shared" si="2"/>
        <v>3.4000000000000004</v>
      </c>
      <c r="N9" s="19"/>
      <c r="O9" s="19"/>
      <c r="P9" s="20">
        <f t="shared" si="3"/>
        <v>0</v>
      </c>
      <c r="Q9" s="20">
        <f t="shared" si="4"/>
        <v>0</v>
      </c>
      <c r="S9" s="16" t="s">
        <v>42</v>
      </c>
      <c r="T9" s="16">
        <v>1</v>
      </c>
      <c r="U9" s="17">
        <f>SUM(S4*T9)</f>
        <v>0.5</v>
      </c>
      <c r="V9" s="18">
        <f t="shared" si="5"/>
        <v>8.5</v>
      </c>
      <c r="W9" s="19"/>
      <c r="X9" s="19"/>
      <c r="Y9" s="20">
        <f t="shared" si="6"/>
        <v>0</v>
      </c>
      <c r="Z9" s="20">
        <f t="shared" si="7"/>
        <v>0</v>
      </c>
      <c r="AB9" s="16" t="s">
        <v>42</v>
      </c>
      <c r="AC9" s="16">
        <v>1</v>
      </c>
      <c r="AD9" s="17">
        <f>SUM(AB4*AC9)</f>
        <v>1</v>
      </c>
      <c r="AE9" s="18">
        <f t="shared" si="8"/>
        <v>17</v>
      </c>
      <c r="AF9" s="19"/>
      <c r="AG9" s="19"/>
      <c r="AH9" s="20">
        <f t="shared" si="9"/>
        <v>0</v>
      </c>
      <c r="AI9" s="20">
        <f t="shared" si="10"/>
        <v>0</v>
      </c>
    </row>
    <row r="10" spans="1:35" ht="19" x14ac:dyDescent="0.25">
      <c r="A10" s="16" t="s">
        <v>43</v>
      </c>
      <c r="B10" s="16">
        <v>2</v>
      </c>
      <c r="C10" s="17">
        <f>SUM(A4*B10)</f>
        <v>0.2</v>
      </c>
      <c r="D10" s="18">
        <v>3.4</v>
      </c>
      <c r="E10" s="19"/>
      <c r="F10" s="19"/>
      <c r="G10" s="20">
        <f t="shared" si="0"/>
        <v>0</v>
      </c>
      <c r="H10" s="20">
        <f t="shared" si="1"/>
        <v>0</v>
      </c>
      <c r="J10" s="16" t="s">
        <v>43</v>
      </c>
      <c r="K10" s="16">
        <v>2</v>
      </c>
      <c r="L10" s="17">
        <f>SUM(J4*K10)</f>
        <v>0.4</v>
      </c>
      <c r="M10" s="18">
        <f t="shared" si="2"/>
        <v>6.8000000000000007</v>
      </c>
      <c r="N10" s="19"/>
      <c r="O10" s="19"/>
      <c r="P10" s="20">
        <f t="shared" si="3"/>
        <v>0</v>
      </c>
      <c r="Q10" s="20">
        <f t="shared" si="4"/>
        <v>0</v>
      </c>
      <c r="S10" s="16" t="s">
        <v>43</v>
      </c>
      <c r="T10" s="16">
        <v>2</v>
      </c>
      <c r="U10" s="17">
        <f>SUM(S4*T10)</f>
        <v>1</v>
      </c>
      <c r="V10" s="18">
        <f t="shared" si="5"/>
        <v>17</v>
      </c>
      <c r="W10" s="19"/>
      <c r="X10" s="19"/>
      <c r="Y10" s="20">
        <f t="shared" si="6"/>
        <v>0</v>
      </c>
      <c r="Z10" s="20">
        <f t="shared" si="7"/>
        <v>0</v>
      </c>
      <c r="AB10" s="16" t="s">
        <v>43</v>
      </c>
      <c r="AC10" s="16">
        <v>2</v>
      </c>
      <c r="AD10" s="17">
        <f>SUM(AB4*AC10)</f>
        <v>2</v>
      </c>
      <c r="AE10" s="18">
        <f t="shared" si="8"/>
        <v>34</v>
      </c>
      <c r="AF10" s="19"/>
      <c r="AG10" s="19"/>
      <c r="AH10" s="20">
        <f t="shared" si="9"/>
        <v>0</v>
      </c>
      <c r="AI10" s="20">
        <f t="shared" si="10"/>
        <v>0</v>
      </c>
    </row>
    <row r="11" spans="1:35" ht="19" x14ac:dyDescent="0.25">
      <c r="A11" s="16" t="s">
        <v>44</v>
      </c>
      <c r="B11" s="16">
        <v>2</v>
      </c>
      <c r="C11" s="17">
        <f>SUM(A4*B11)</f>
        <v>0.2</v>
      </c>
      <c r="D11" s="18">
        <v>3.4</v>
      </c>
      <c r="E11" s="19"/>
      <c r="F11" s="19"/>
      <c r="G11" s="20">
        <f t="shared" si="0"/>
        <v>0</v>
      </c>
      <c r="H11" s="20">
        <f t="shared" si="1"/>
        <v>0</v>
      </c>
      <c r="J11" s="16" t="s">
        <v>44</v>
      </c>
      <c r="K11" s="16">
        <v>2</v>
      </c>
      <c r="L11" s="17">
        <f>SUM(J4*K11)</f>
        <v>0.4</v>
      </c>
      <c r="M11" s="18">
        <f t="shared" si="2"/>
        <v>6.8000000000000007</v>
      </c>
      <c r="N11" s="19"/>
      <c r="O11" s="19"/>
      <c r="P11" s="20">
        <f t="shared" si="3"/>
        <v>0</v>
      </c>
      <c r="Q11" s="20">
        <f t="shared" si="4"/>
        <v>0</v>
      </c>
      <c r="S11" s="16" t="s">
        <v>44</v>
      </c>
      <c r="T11" s="16">
        <v>2</v>
      </c>
      <c r="U11" s="17">
        <f>SUM(S4*T11)</f>
        <v>1</v>
      </c>
      <c r="V11" s="18">
        <f t="shared" si="5"/>
        <v>17</v>
      </c>
      <c r="W11" s="19"/>
      <c r="X11" s="19"/>
      <c r="Y11" s="20">
        <f t="shared" si="6"/>
        <v>0</v>
      </c>
      <c r="Z11" s="20">
        <f t="shared" si="7"/>
        <v>0</v>
      </c>
      <c r="AB11" s="16" t="s">
        <v>44</v>
      </c>
      <c r="AC11" s="16">
        <v>2</v>
      </c>
      <c r="AD11" s="17">
        <f>SUM(AB4*AC11)</f>
        <v>2</v>
      </c>
      <c r="AE11" s="18">
        <f t="shared" si="8"/>
        <v>34</v>
      </c>
      <c r="AF11" s="19"/>
      <c r="AG11" s="19"/>
      <c r="AH11" s="20">
        <f t="shared" si="9"/>
        <v>0</v>
      </c>
      <c r="AI11" s="20">
        <f t="shared" si="10"/>
        <v>0</v>
      </c>
    </row>
    <row r="12" spans="1:35" ht="19" x14ac:dyDescent="0.25">
      <c r="A12" s="16" t="s">
        <v>48</v>
      </c>
      <c r="B12" s="16">
        <v>5</v>
      </c>
      <c r="C12" s="17">
        <f>SUM(A4*B12)</f>
        <v>0.5</v>
      </c>
      <c r="D12" s="18">
        <v>8.5</v>
      </c>
      <c r="E12" s="19"/>
      <c r="F12" s="19"/>
      <c r="G12" s="20">
        <f t="shared" si="0"/>
        <v>0</v>
      </c>
      <c r="H12" s="20">
        <f t="shared" si="1"/>
        <v>0</v>
      </c>
      <c r="J12" s="16" t="s">
        <v>48</v>
      </c>
      <c r="K12" s="16">
        <v>5</v>
      </c>
      <c r="L12" s="17">
        <f>SUM(J4*K12)</f>
        <v>1</v>
      </c>
      <c r="M12" s="18">
        <f t="shared" si="2"/>
        <v>17</v>
      </c>
      <c r="N12" s="19"/>
      <c r="O12" s="19"/>
      <c r="P12" s="20">
        <f t="shared" si="3"/>
        <v>0</v>
      </c>
      <c r="Q12" s="20">
        <f t="shared" si="4"/>
        <v>0</v>
      </c>
      <c r="S12" s="16" t="s">
        <v>48</v>
      </c>
      <c r="T12" s="16">
        <v>5</v>
      </c>
      <c r="U12" s="17">
        <f>SUM(S4*T12)</f>
        <v>2.5</v>
      </c>
      <c r="V12" s="18">
        <f t="shared" si="5"/>
        <v>42.5</v>
      </c>
      <c r="W12" s="19"/>
      <c r="X12" s="19"/>
      <c r="Y12" s="20">
        <f t="shared" si="6"/>
        <v>0</v>
      </c>
      <c r="Z12" s="20">
        <f t="shared" si="7"/>
        <v>0</v>
      </c>
      <c r="AB12" s="16" t="s">
        <v>48</v>
      </c>
      <c r="AC12" s="16">
        <v>5</v>
      </c>
      <c r="AD12" s="17">
        <f>SUM(AB4*AC12)</f>
        <v>5</v>
      </c>
      <c r="AE12" s="18">
        <f t="shared" si="8"/>
        <v>85</v>
      </c>
      <c r="AF12" s="19"/>
      <c r="AG12" s="19"/>
      <c r="AH12" s="20">
        <f t="shared" si="9"/>
        <v>0</v>
      </c>
      <c r="AI12" s="20">
        <f t="shared" si="10"/>
        <v>0</v>
      </c>
    </row>
    <row r="13" spans="1:35" ht="19" x14ac:dyDescent="0.25">
      <c r="A13" s="16" t="s">
        <v>49</v>
      </c>
      <c r="B13" s="16">
        <v>5</v>
      </c>
      <c r="C13" s="17">
        <f>SUM(A4*B13)</f>
        <v>0.5</v>
      </c>
      <c r="D13" s="18">
        <v>8.5</v>
      </c>
      <c r="E13" s="19"/>
      <c r="F13" s="19"/>
      <c r="G13" s="20">
        <f t="shared" si="0"/>
        <v>0</v>
      </c>
      <c r="H13" s="20">
        <f t="shared" si="1"/>
        <v>0</v>
      </c>
      <c r="J13" s="16" t="s">
        <v>49</v>
      </c>
      <c r="K13" s="16">
        <v>5</v>
      </c>
      <c r="L13" s="17">
        <f>SUM(J4*K13)</f>
        <v>1</v>
      </c>
      <c r="M13" s="18">
        <f t="shared" si="2"/>
        <v>17</v>
      </c>
      <c r="N13" s="19"/>
      <c r="O13" s="19"/>
      <c r="P13" s="20">
        <f t="shared" si="3"/>
        <v>0</v>
      </c>
      <c r="Q13" s="20">
        <f t="shared" si="4"/>
        <v>0</v>
      </c>
      <c r="S13" s="16" t="s">
        <v>49</v>
      </c>
      <c r="T13" s="16">
        <v>5</v>
      </c>
      <c r="U13" s="17">
        <f>SUM(S4*T13)</f>
        <v>2.5</v>
      </c>
      <c r="V13" s="18">
        <f t="shared" si="5"/>
        <v>42.5</v>
      </c>
      <c r="W13" s="19"/>
      <c r="X13" s="19"/>
      <c r="Y13" s="20">
        <f t="shared" si="6"/>
        <v>0</v>
      </c>
      <c r="Z13" s="20">
        <f t="shared" si="7"/>
        <v>0</v>
      </c>
      <c r="AB13" s="16" t="s">
        <v>49</v>
      </c>
      <c r="AC13" s="16">
        <v>5</v>
      </c>
      <c r="AD13" s="17">
        <f>SUM(AB4*AC13)</f>
        <v>5</v>
      </c>
      <c r="AE13" s="18">
        <f t="shared" si="8"/>
        <v>85</v>
      </c>
      <c r="AF13" s="19"/>
      <c r="AG13" s="19"/>
      <c r="AH13" s="20">
        <f t="shared" si="9"/>
        <v>0</v>
      </c>
      <c r="AI13" s="20">
        <f t="shared" si="10"/>
        <v>0</v>
      </c>
    </row>
    <row r="14" spans="1:35" ht="19" x14ac:dyDescent="0.25">
      <c r="A14" s="16" t="s">
        <v>50</v>
      </c>
      <c r="B14" s="16">
        <v>10</v>
      </c>
      <c r="C14" s="17">
        <f>SUM(A4*B14)</f>
        <v>1</v>
      </c>
      <c r="D14" s="18">
        <v>17</v>
      </c>
      <c r="E14" s="19"/>
      <c r="F14" s="19"/>
      <c r="G14" s="20">
        <f t="shared" si="0"/>
        <v>0</v>
      </c>
      <c r="H14" s="20">
        <f t="shared" si="1"/>
        <v>0</v>
      </c>
      <c r="J14" s="16" t="s">
        <v>50</v>
      </c>
      <c r="K14" s="16">
        <v>10</v>
      </c>
      <c r="L14" s="17">
        <f>SUM(J4*K14)</f>
        <v>2</v>
      </c>
      <c r="M14" s="18">
        <f t="shared" si="2"/>
        <v>34</v>
      </c>
      <c r="N14" s="19"/>
      <c r="O14" s="19"/>
      <c r="P14" s="20">
        <f t="shared" si="3"/>
        <v>0</v>
      </c>
      <c r="Q14" s="20">
        <f t="shared" si="4"/>
        <v>0</v>
      </c>
      <c r="S14" s="16" t="s">
        <v>50</v>
      </c>
      <c r="T14" s="16">
        <v>10</v>
      </c>
      <c r="U14" s="17">
        <f>SUM(S4*T14)</f>
        <v>5</v>
      </c>
      <c r="V14" s="18">
        <f t="shared" si="5"/>
        <v>85</v>
      </c>
      <c r="W14" s="19"/>
      <c r="X14" s="19"/>
      <c r="Y14" s="20">
        <f t="shared" si="6"/>
        <v>0</v>
      </c>
      <c r="Z14" s="20">
        <f t="shared" si="7"/>
        <v>0</v>
      </c>
      <c r="AB14" s="16" t="s">
        <v>50</v>
      </c>
      <c r="AC14" s="16">
        <v>10</v>
      </c>
      <c r="AD14" s="17">
        <f>SUM(AB4*AC14)</f>
        <v>10</v>
      </c>
      <c r="AE14" s="18">
        <f t="shared" si="8"/>
        <v>170</v>
      </c>
      <c r="AF14" s="19"/>
      <c r="AG14" s="19"/>
      <c r="AH14" s="20">
        <f t="shared" si="9"/>
        <v>0</v>
      </c>
      <c r="AI14" s="20">
        <f t="shared" si="10"/>
        <v>0</v>
      </c>
    </row>
    <row r="15" spans="1:35" ht="19" x14ac:dyDescent="0.25">
      <c r="A15" s="16" t="s">
        <v>51</v>
      </c>
      <c r="B15" s="16">
        <v>10</v>
      </c>
      <c r="C15" s="17">
        <f>SUM(A4*B15)</f>
        <v>1</v>
      </c>
      <c r="D15" s="18">
        <v>17</v>
      </c>
      <c r="E15" s="19"/>
      <c r="F15" s="19"/>
      <c r="G15" s="20">
        <f t="shared" si="0"/>
        <v>0</v>
      </c>
      <c r="H15" s="20">
        <f t="shared" si="1"/>
        <v>0</v>
      </c>
      <c r="J15" s="16" t="s">
        <v>51</v>
      </c>
      <c r="K15" s="16">
        <v>10</v>
      </c>
      <c r="L15" s="17">
        <f>SUM(J4*K15)</f>
        <v>2</v>
      </c>
      <c r="M15" s="18">
        <f t="shared" si="2"/>
        <v>34</v>
      </c>
      <c r="N15" s="19"/>
      <c r="O15" s="19"/>
      <c r="P15" s="20">
        <f t="shared" si="3"/>
        <v>0</v>
      </c>
      <c r="Q15" s="20">
        <f t="shared" si="4"/>
        <v>0</v>
      </c>
      <c r="S15" s="16" t="s">
        <v>51</v>
      </c>
      <c r="T15" s="16">
        <v>10</v>
      </c>
      <c r="U15" s="17">
        <f>SUM(S4*T15)</f>
        <v>5</v>
      </c>
      <c r="V15" s="18">
        <f t="shared" si="5"/>
        <v>85</v>
      </c>
      <c r="W15" s="19"/>
      <c r="X15" s="19"/>
      <c r="Y15" s="20">
        <f t="shared" si="6"/>
        <v>0</v>
      </c>
      <c r="Z15" s="20">
        <f t="shared" si="7"/>
        <v>0</v>
      </c>
      <c r="AB15" s="16" t="s">
        <v>51</v>
      </c>
      <c r="AC15" s="16">
        <v>10</v>
      </c>
      <c r="AD15" s="17">
        <f>SUM(AB4*AC15)</f>
        <v>10</v>
      </c>
      <c r="AE15" s="18">
        <f t="shared" si="8"/>
        <v>170</v>
      </c>
      <c r="AF15" s="19"/>
      <c r="AG15" s="19"/>
      <c r="AH15" s="20">
        <f t="shared" si="9"/>
        <v>0</v>
      </c>
      <c r="AI15" s="20">
        <f t="shared" si="10"/>
        <v>0</v>
      </c>
    </row>
    <row r="16" spans="1:35" ht="19" x14ac:dyDescent="0.25">
      <c r="A16" s="16" t="s">
        <v>52</v>
      </c>
      <c r="B16" s="16">
        <v>15</v>
      </c>
      <c r="C16" s="17">
        <f>SUM(A4*B16)</f>
        <v>1.5</v>
      </c>
      <c r="D16" s="18">
        <v>25.5</v>
      </c>
      <c r="E16" s="19"/>
      <c r="F16" s="19"/>
      <c r="G16" s="20">
        <f t="shared" si="0"/>
        <v>0</v>
      </c>
      <c r="H16" s="20">
        <f t="shared" si="1"/>
        <v>0</v>
      </c>
      <c r="J16" s="16" t="s">
        <v>52</v>
      </c>
      <c r="K16" s="16">
        <v>15</v>
      </c>
      <c r="L16" s="17">
        <f>SUM(J4*K16)</f>
        <v>3</v>
      </c>
      <c r="M16" s="18">
        <f t="shared" si="2"/>
        <v>51</v>
      </c>
      <c r="N16" s="19"/>
      <c r="O16" s="19"/>
      <c r="P16" s="20">
        <f t="shared" si="3"/>
        <v>0</v>
      </c>
      <c r="Q16" s="20">
        <f t="shared" si="4"/>
        <v>0</v>
      </c>
      <c r="S16" s="16" t="s">
        <v>52</v>
      </c>
      <c r="T16" s="16">
        <v>15</v>
      </c>
      <c r="U16" s="17">
        <f>SUM(S4*T16)</f>
        <v>7.5</v>
      </c>
      <c r="V16" s="18">
        <f t="shared" si="5"/>
        <v>127.5</v>
      </c>
      <c r="W16" s="19"/>
      <c r="X16" s="19"/>
      <c r="Y16" s="20">
        <f t="shared" si="6"/>
        <v>0</v>
      </c>
      <c r="Z16" s="20">
        <f t="shared" si="7"/>
        <v>0</v>
      </c>
      <c r="AB16" s="16" t="s">
        <v>52</v>
      </c>
      <c r="AC16" s="16">
        <v>15</v>
      </c>
      <c r="AD16" s="17">
        <f>SUM(AB4*AC16)</f>
        <v>15</v>
      </c>
      <c r="AE16" s="18">
        <f t="shared" si="8"/>
        <v>255</v>
      </c>
      <c r="AF16" s="19"/>
      <c r="AG16" s="19"/>
      <c r="AH16" s="20">
        <f t="shared" si="9"/>
        <v>0</v>
      </c>
      <c r="AI16" s="20">
        <f t="shared" si="10"/>
        <v>0</v>
      </c>
    </row>
    <row r="17" spans="1:35" ht="19" x14ac:dyDescent="0.25">
      <c r="A17" s="16" t="s">
        <v>53</v>
      </c>
      <c r="B17" s="16">
        <v>20</v>
      </c>
      <c r="C17" s="17">
        <f>SUM(A4*B17)</f>
        <v>2</v>
      </c>
      <c r="D17" s="18">
        <v>34</v>
      </c>
      <c r="E17" s="19"/>
      <c r="F17" s="19"/>
      <c r="G17" s="20">
        <f t="shared" si="0"/>
        <v>0</v>
      </c>
      <c r="H17" s="20">
        <f t="shared" si="1"/>
        <v>0</v>
      </c>
      <c r="J17" s="16" t="s">
        <v>53</v>
      </c>
      <c r="K17" s="16">
        <v>20</v>
      </c>
      <c r="L17" s="17">
        <f>SUM(J4*K17)</f>
        <v>4</v>
      </c>
      <c r="M17" s="18">
        <f t="shared" si="2"/>
        <v>68</v>
      </c>
      <c r="N17" s="19"/>
      <c r="O17" s="19"/>
      <c r="P17" s="20">
        <f t="shared" si="3"/>
        <v>0</v>
      </c>
      <c r="Q17" s="20">
        <f t="shared" si="4"/>
        <v>0</v>
      </c>
      <c r="S17" s="16" t="s">
        <v>53</v>
      </c>
      <c r="T17" s="16">
        <v>20</v>
      </c>
      <c r="U17" s="17">
        <f>SUM(S4*T17)</f>
        <v>10</v>
      </c>
      <c r="V17" s="18">
        <f t="shared" si="5"/>
        <v>170</v>
      </c>
      <c r="W17" s="19"/>
      <c r="X17" s="19"/>
      <c r="Y17" s="20">
        <f t="shared" si="6"/>
        <v>0</v>
      </c>
      <c r="Z17" s="20">
        <f t="shared" si="7"/>
        <v>0</v>
      </c>
      <c r="AB17" s="16" t="s">
        <v>53</v>
      </c>
      <c r="AC17" s="16">
        <v>20</v>
      </c>
      <c r="AD17" s="17">
        <f>SUM(AB4*AC17)</f>
        <v>20</v>
      </c>
      <c r="AE17" s="18">
        <f t="shared" si="8"/>
        <v>340</v>
      </c>
      <c r="AF17" s="19"/>
      <c r="AG17" s="19"/>
      <c r="AH17" s="20">
        <f t="shared" si="9"/>
        <v>0</v>
      </c>
      <c r="AI17" s="20">
        <f t="shared" si="10"/>
        <v>0</v>
      </c>
    </row>
    <row r="18" spans="1:35" ht="19" x14ac:dyDescent="0.25">
      <c r="A18" s="16" t="s">
        <v>54</v>
      </c>
      <c r="B18" s="16">
        <v>25</v>
      </c>
      <c r="C18" s="17">
        <f>SUM(A4*B18)</f>
        <v>2.5</v>
      </c>
      <c r="D18" s="18">
        <v>42.5</v>
      </c>
      <c r="E18" s="19"/>
      <c r="F18" s="19"/>
      <c r="G18" s="20">
        <f t="shared" si="0"/>
        <v>0</v>
      </c>
      <c r="H18" s="20">
        <f t="shared" si="1"/>
        <v>0</v>
      </c>
      <c r="J18" s="16" t="s">
        <v>54</v>
      </c>
      <c r="K18" s="16">
        <v>25</v>
      </c>
      <c r="L18" s="17">
        <f>SUM(J4*K18)</f>
        <v>5</v>
      </c>
      <c r="M18" s="18">
        <f t="shared" si="2"/>
        <v>85</v>
      </c>
      <c r="N18" s="19"/>
      <c r="O18" s="19"/>
      <c r="P18" s="20">
        <f t="shared" si="3"/>
        <v>0</v>
      </c>
      <c r="Q18" s="20">
        <f t="shared" si="4"/>
        <v>0</v>
      </c>
      <c r="S18" s="16" t="s">
        <v>54</v>
      </c>
      <c r="T18" s="16">
        <v>25</v>
      </c>
      <c r="U18" s="17">
        <f>SUM(S4*T18)</f>
        <v>12.5</v>
      </c>
      <c r="V18" s="18">
        <f t="shared" si="5"/>
        <v>212.5</v>
      </c>
      <c r="W18" s="19"/>
      <c r="X18" s="19"/>
      <c r="Y18" s="20">
        <f t="shared" si="6"/>
        <v>0</v>
      </c>
      <c r="Z18" s="20">
        <f t="shared" si="7"/>
        <v>0</v>
      </c>
      <c r="AB18" s="16" t="s">
        <v>54</v>
      </c>
      <c r="AC18" s="16">
        <v>25</v>
      </c>
      <c r="AD18" s="17">
        <f>SUM(AB4*AC18)</f>
        <v>25</v>
      </c>
      <c r="AE18" s="18">
        <f t="shared" si="8"/>
        <v>425</v>
      </c>
      <c r="AF18" s="19"/>
      <c r="AG18" s="19"/>
      <c r="AH18" s="20">
        <f t="shared" si="9"/>
        <v>0</v>
      </c>
      <c r="AI18" s="20">
        <f t="shared" si="10"/>
        <v>0</v>
      </c>
    </row>
    <row r="19" spans="1:35" ht="19" x14ac:dyDescent="0.25">
      <c r="A19" s="16" t="s">
        <v>55</v>
      </c>
      <c r="B19" s="16">
        <v>35</v>
      </c>
      <c r="C19" s="17">
        <f>SUM(A4*B19)</f>
        <v>3.5</v>
      </c>
      <c r="D19" s="18">
        <v>59.5</v>
      </c>
      <c r="E19" s="19"/>
      <c r="F19" s="19"/>
      <c r="G19" s="20">
        <f t="shared" si="0"/>
        <v>0</v>
      </c>
      <c r="H19" s="20">
        <f t="shared" si="1"/>
        <v>0</v>
      </c>
      <c r="J19" s="16" t="s">
        <v>55</v>
      </c>
      <c r="K19" s="16">
        <v>35</v>
      </c>
      <c r="L19" s="17">
        <f>SUM(J4*K19)</f>
        <v>7</v>
      </c>
      <c r="M19" s="18">
        <f t="shared" si="2"/>
        <v>119</v>
      </c>
      <c r="N19" s="19"/>
      <c r="O19" s="19"/>
      <c r="P19" s="20">
        <f t="shared" si="3"/>
        <v>0</v>
      </c>
      <c r="Q19" s="20">
        <f t="shared" si="4"/>
        <v>0</v>
      </c>
      <c r="S19" s="16" t="s">
        <v>55</v>
      </c>
      <c r="T19" s="16">
        <v>35</v>
      </c>
      <c r="U19" s="17">
        <f>SUM(S4*T19)</f>
        <v>17.5</v>
      </c>
      <c r="V19" s="18">
        <f t="shared" si="5"/>
        <v>297.5</v>
      </c>
      <c r="W19" s="19"/>
      <c r="X19" s="19"/>
      <c r="Y19" s="20">
        <f t="shared" si="6"/>
        <v>0</v>
      </c>
      <c r="Z19" s="20">
        <f t="shared" si="7"/>
        <v>0</v>
      </c>
      <c r="AB19" s="16" t="s">
        <v>55</v>
      </c>
      <c r="AC19" s="16">
        <v>35</v>
      </c>
      <c r="AD19" s="17">
        <f>SUM(AB4*AC19)</f>
        <v>35</v>
      </c>
      <c r="AE19" s="18">
        <f t="shared" si="8"/>
        <v>595</v>
      </c>
      <c r="AF19" s="19"/>
      <c r="AG19" s="19"/>
      <c r="AH19" s="20">
        <f t="shared" si="9"/>
        <v>0</v>
      </c>
      <c r="AI19" s="20">
        <f t="shared" si="10"/>
        <v>0</v>
      </c>
    </row>
    <row r="20" spans="1:35" ht="19" x14ac:dyDescent="0.25">
      <c r="A20" s="16" t="s">
        <v>56</v>
      </c>
      <c r="B20" s="16">
        <v>45</v>
      </c>
      <c r="C20" s="17">
        <f>SUM(A4*B20)</f>
        <v>4.5</v>
      </c>
      <c r="D20" s="18">
        <v>76.5</v>
      </c>
      <c r="E20" s="19"/>
      <c r="F20" s="19"/>
      <c r="G20" s="20">
        <f t="shared" si="0"/>
        <v>0</v>
      </c>
      <c r="H20" s="20">
        <f t="shared" si="1"/>
        <v>0</v>
      </c>
      <c r="J20" s="16" t="s">
        <v>56</v>
      </c>
      <c r="K20" s="16">
        <v>45</v>
      </c>
      <c r="L20" s="17">
        <f>SUM(J4*K20)</f>
        <v>9</v>
      </c>
      <c r="M20" s="18">
        <f t="shared" si="2"/>
        <v>153</v>
      </c>
      <c r="N20" s="19"/>
      <c r="O20" s="19"/>
      <c r="P20" s="20">
        <f t="shared" si="3"/>
        <v>0</v>
      </c>
      <c r="Q20" s="20">
        <f t="shared" si="4"/>
        <v>0</v>
      </c>
      <c r="S20" s="16" t="s">
        <v>56</v>
      </c>
      <c r="T20" s="16">
        <v>45</v>
      </c>
      <c r="U20" s="17">
        <f>SUM(S4*T20)</f>
        <v>22.5</v>
      </c>
      <c r="V20" s="18">
        <f t="shared" si="5"/>
        <v>382.5</v>
      </c>
      <c r="W20" s="19"/>
      <c r="X20" s="19"/>
      <c r="Y20" s="20">
        <f t="shared" si="6"/>
        <v>0</v>
      </c>
      <c r="Z20" s="20">
        <f t="shared" si="7"/>
        <v>0</v>
      </c>
      <c r="AB20" s="16" t="s">
        <v>56</v>
      </c>
      <c r="AC20" s="16">
        <v>45</v>
      </c>
      <c r="AD20" s="17">
        <f>SUM(AB4*AC20)</f>
        <v>45</v>
      </c>
      <c r="AE20" s="18">
        <f t="shared" si="8"/>
        <v>765</v>
      </c>
      <c r="AF20" s="19"/>
      <c r="AG20" s="19"/>
      <c r="AH20" s="20">
        <f t="shared" si="9"/>
        <v>0</v>
      </c>
      <c r="AI20" s="20">
        <f t="shared" si="10"/>
        <v>0</v>
      </c>
    </row>
    <row r="21" spans="1:35" ht="16" x14ac:dyDescent="0.2">
      <c r="A21" s="13"/>
      <c r="B21" s="13"/>
      <c r="C21" s="13"/>
      <c r="D21" s="13"/>
      <c r="E21" s="13"/>
      <c r="F21" s="13"/>
      <c r="G21" s="13"/>
      <c r="H21" s="13"/>
      <c r="J21" s="13"/>
      <c r="K21" s="13"/>
      <c r="L21" s="13"/>
      <c r="M21" s="13"/>
      <c r="N21" s="13"/>
      <c r="O21" s="13"/>
      <c r="P21" s="13"/>
      <c r="Q21" s="13"/>
      <c r="S21" s="13"/>
      <c r="T21" s="13"/>
      <c r="U21" s="13"/>
      <c r="V21" s="13"/>
      <c r="W21" s="13"/>
      <c r="X21" s="13"/>
      <c r="Y21" s="13"/>
      <c r="Z21" s="13"/>
      <c r="AB21" s="13"/>
      <c r="AC21" s="13"/>
      <c r="AD21" s="13"/>
      <c r="AE21" s="13"/>
      <c r="AF21" s="13"/>
      <c r="AG21" s="13"/>
      <c r="AH21" s="13"/>
      <c r="AI21" s="13"/>
    </row>
    <row r="22" spans="1:35" ht="16" x14ac:dyDescent="0.2">
      <c r="A22" s="47" t="s">
        <v>58</v>
      </c>
      <c r="B22" s="48">
        <f>SUM(D7)</f>
        <v>1.7</v>
      </c>
      <c r="C22" s="13"/>
      <c r="E22" s="30"/>
      <c r="F22" s="13"/>
      <c r="G22" s="13"/>
      <c r="H22" s="13"/>
      <c r="J22" s="47" t="s">
        <v>58</v>
      </c>
      <c r="K22" s="48">
        <f>SUM(M7)</f>
        <v>3.4000000000000004</v>
      </c>
      <c r="L22" s="13"/>
      <c r="N22" s="30"/>
      <c r="O22" s="13"/>
      <c r="P22" s="13"/>
      <c r="Q22" s="13"/>
      <c r="S22" s="47" t="s">
        <v>58</v>
      </c>
      <c r="T22" s="48">
        <f>SUM(V7)</f>
        <v>8.5</v>
      </c>
      <c r="U22" s="13"/>
      <c r="W22" s="30"/>
      <c r="X22" s="13"/>
      <c r="Y22" s="13"/>
      <c r="Z22" s="13"/>
      <c r="AB22" s="47" t="s">
        <v>58</v>
      </c>
      <c r="AC22" s="48">
        <f>SUM(AE7)</f>
        <v>17</v>
      </c>
      <c r="AD22" s="13"/>
      <c r="AF22" s="30"/>
      <c r="AG22" s="13"/>
      <c r="AH22" s="13"/>
      <c r="AI22" s="13"/>
    </row>
    <row r="23" spans="1:35" ht="16" x14ac:dyDescent="0.2">
      <c r="A23" s="47" t="s">
        <v>59</v>
      </c>
      <c r="B23" s="48">
        <f>SUM(D7:D8)</f>
        <v>3.4</v>
      </c>
      <c r="C23" s="13"/>
      <c r="E23" s="13"/>
      <c r="F23" s="13"/>
      <c r="G23" s="13"/>
      <c r="H23" s="13"/>
      <c r="J23" s="47" t="s">
        <v>59</v>
      </c>
      <c r="K23" s="48">
        <f>SUM(M7:M8)</f>
        <v>6.8000000000000007</v>
      </c>
      <c r="L23" s="13"/>
      <c r="N23" s="13"/>
      <c r="O23" s="13"/>
      <c r="P23" s="13"/>
      <c r="Q23" s="13"/>
      <c r="S23" s="47" t="s">
        <v>59</v>
      </c>
      <c r="T23" s="48">
        <f>SUM(V7:V8)</f>
        <v>17</v>
      </c>
      <c r="U23" s="13"/>
      <c r="W23" s="13"/>
      <c r="X23" s="13"/>
      <c r="Y23" s="13"/>
      <c r="Z23" s="13"/>
      <c r="AB23" s="47" t="s">
        <v>59</v>
      </c>
      <c r="AC23" s="48">
        <f>SUM(AE7:AE8)</f>
        <v>34</v>
      </c>
      <c r="AD23" s="13"/>
      <c r="AF23" s="13"/>
      <c r="AG23" s="13"/>
      <c r="AH23" s="13"/>
      <c r="AI23" s="13"/>
    </row>
    <row r="24" spans="1:35" ht="16" x14ac:dyDescent="0.2">
      <c r="A24" s="47" t="s">
        <v>60</v>
      </c>
      <c r="B24" s="48">
        <f>SUM(D7:D9)</f>
        <v>5.0999999999999996</v>
      </c>
      <c r="C24" s="13"/>
      <c r="E24" s="13"/>
      <c r="F24" s="13"/>
      <c r="G24" s="13"/>
      <c r="H24" s="13"/>
      <c r="J24" s="47" t="s">
        <v>60</v>
      </c>
      <c r="K24" s="48">
        <f>SUM(M7:M9)</f>
        <v>10.200000000000001</v>
      </c>
      <c r="L24" s="13"/>
      <c r="N24" s="13"/>
      <c r="O24" s="13"/>
      <c r="P24" s="13"/>
      <c r="Q24" s="13"/>
      <c r="S24" s="47" t="s">
        <v>60</v>
      </c>
      <c r="T24" s="48">
        <f>SUM(V7:V9)</f>
        <v>25.5</v>
      </c>
      <c r="U24" s="13"/>
      <c r="W24" s="13"/>
      <c r="X24" s="13"/>
      <c r="Y24" s="13"/>
      <c r="Z24" s="13"/>
      <c r="AB24" s="47" t="s">
        <v>60</v>
      </c>
      <c r="AC24" s="48">
        <f>SUM(AE7:AE9)</f>
        <v>51</v>
      </c>
      <c r="AD24" s="13"/>
      <c r="AF24" s="13"/>
      <c r="AG24" s="13"/>
      <c r="AH24" s="13"/>
      <c r="AI24" s="13"/>
    </row>
    <row r="25" spans="1:35" ht="16" x14ac:dyDescent="0.2">
      <c r="A25" s="47" t="s">
        <v>61</v>
      </c>
      <c r="B25" s="48">
        <f>SUM(D7:D10)</f>
        <v>8.5</v>
      </c>
      <c r="C25" s="13"/>
      <c r="E25" s="13"/>
      <c r="F25" s="13"/>
      <c r="G25" s="13"/>
      <c r="H25" s="13"/>
      <c r="J25" s="47" t="s">
        <v>61</v>
      </c>
      <c r="K25" s="48">
        <f>SUM(M7:M10)</f>
        <v>17</v>
      </c>
      <c r="L25" s="13"/>
      <c r="N25" s="13"/>
      <c r="O25" s="13"/>
      <c r="P25" s="13"/>
      <c r="Q25" s="13"/>
      <c r="S25" s="47" t="s">
        <v>61</v>
      </c>
      <c r="T25" s="48">
        <f>SUM(V7:V10)</f>
        <v>42.5</v>
      </c>
      <c r="U25" s="13"/>
      <c r="W25" s="13"/>
      <c r="X25" s="13"/>
      <c r="Y25" s="13"/>
      <c r="Z25" s="13"/>
      <c r="AB25" s="47" t="s">
        <v>61</v>
      </c>
      <c r="AC25" s="48">
        <f>SUM(AE7:AE10)</f>
        <v>85</v>
      </c>
      <c r="AD25" s="13"/>
      <c r="AF25" s="13"/>
      <c r="AG25" s="13"/>
      <c r="AH25" s="13"/>
      <c r="AI25" s="13"/>
    </row>
    <row r="26" spans="1:35" ht="16" x14ac:dyDescent="0.2">
      <c r="A26" s="47" t="s">
        <v>62</v>
      </c>
      <c r="B26" s="48">
        <f>SUM(D7:D11)</f>
        <v>11.9</v>
      </c>
      <c r="C26" s="13"/>
      <c r="E26" s="13"/>
      <c r="F26" s="13"/>
      <c r="G26" s="13"/>
      <c r="H26" s="13"/>
      <c r="J26" s="47" t="s">
        <v>62</v>
      </c>
      <c r="K26" s="48">
        <f>SUM(M7:M11)</f>
        <v>23.8</v>
      </c>
      <c r="L26" s="13"/>
      <c r="N26" s="13"/>
      <c r="O26" s="13"/>
      <c r="P26" s="13"/>
      <c r="Q26" s="13"/>
      <c r="S26" s="47" t="s">
        <v>62</v>
      </c>
      <c r="T26" s="48">
        <f>SUM(V7:V11)</f>
        <v>59.5</v>
      </c>
      <c r="U26" s="13"/>
      <c r="W26" s="13"/>
      <c r="X26" s="13"/>
      <c r="Y26" s="13"/>
      <c r="Z26" s="13"/>
      <c r="AB26" s="47" t="s">
        <v>62</v>
      </c>
      <c r="AC26" s="48">
        <f>SUM(AE7:AE11)</f>
        <v>119</v>
      </c>
      <c r="AD26" s="13"/>
      <c r="AF26" s="13"/>
      <c r="AG26" s="13"/>
      <c r="AH26" s="13"/>
      <c r="AI26" s="13"/>
    </row>
    <row r="27" spans="1:35" ht="16" x14ac:dyDescent="0.2">
      <c r="A27" s="47" t="s">
        <v>63</v>
      </c>
      <c r="B27" s="48">
        <f>SUM(D7:D12)</f>
        <v>20.399999999999999</v>
      </c>
      <c r="C27" s="13"/>
      <c r="E27" s="13"/>
      <c r="F27" s="13"/>
      <c r="G27" s="13"/>
      <c r="H27" s="13"/>
      <c r="J27" s="47" t="s">
        <v>63</v>
      </c>
      <c r="K27" s="48">
        <f>SUM(M7:M12)</f>
        <v>40.799999999999997</v>
      </c>
      <c r="L27" s="13"/>
      <c r="N27" s="13"/>
      <c r="O27" s="13"/>
      <c r="P27" s="13"/>
      <c r="Q27" s="13"/>
      <c r="S27" s="47" t="s">
        <v>63</v>
      </c>
      <c r="T27" s="48">
        <f>SUM(V7:V12)</f>
        <v>102</v>
      </c>
      <c r="U27" s="13"/>
      <c r="W27" s="13"/>
      <c r="X27" s="13"/>
      <c r="Y27" s="13"/>
      <c r="Z27" s="13"/>
      <c r="AB27" s="47" t="s">
        <v>63</v>
      </c>
      <c r="AC27" s="48">
        <f>SUM(AE7:AE12)</f>
        <v>204</v>
      </c>
      <c r="AD27" s="13"/>
      <c r="AF27" s="13"/>
      <c r="AG27" s="13"/>
      <c r="AH27" s="13"/>
      <c r="AI27" s="13"/>
    </row>
    <row r="28" spans="1:35" ht="16" x14ac:dyDescent="0.2">
      <c r="A28" s="47" t="s">
        <v>64</v>
      </c>
      <c r="B28" s="48">
        <f>SUM(D7:D13)</f>
        <v>28.9</v>
      </c>
      <c r="C28" s="13"/>
      <c r="E28" s="13"/>
      <c r="F28" s="13"/>
      <c r="G28" s="13"/>
      <c r="H28" s="13"/>
      <c r="J28" s="47" t="s">
        <v>64</v>
      </c>
      <c r="K28" s="48">
        <f>SUM(M7:M13)</f>
        <v>57.8</v>
      </c>
      <c r="L28" s="13"/>
      <c r="N28" s="13"/>
      <c r="O28" s="13"/>
      <c r="P28" s="13"/>
      <c r="Q28" s="13"/>
      <c r="S28" s="47" t="s">
        <v>64</v>
      </c>
      <c r="T28" s="48">
        <f>SUM(V7:V13)</f>
        <v>144.5</v>
      </c>
      <c r="U28" s="13"/>
      <c r="W28" s="13"/>
      <c r="X28" s="13"/>
      <c r="Y28" s="13"/>
      <c r="Z28" s="13"/>
      <c r="AB28" s="47" t="s">
        <v>64</v>
      </c>
      <c r="AC28" s="48">
        <f>SUM(AE7:AE13)</f>
        <v>289</v>
      </c>
      <c r="AD28" s="13"/>
      <c r="AF28" s="13"/>
      <c r="AG28" s="13"/>
      <c r="AH28" s="13"/>
      <c r="AI28" s="13"/>
    </row>
    <row r="29" spans="1:35" ht="16" x14ac:dyDescent="0.2">
      <c r="A29" s="47" t="s">
        <v>65</v>
      </c>
      <c r="B29" s="48">
        <f>SUM(D7:D14)</f>
        <v>45.9</v>
      </c>
      <c r="C29" s="13"/>
      <c r="E29" s="13"/>
      <c r="F29" s="13"/>
      <c r="G29" s="13"/>
      <c r="H29" s="13"/>
      <c r="J29" s="47" t="s">
        <v>65</v>
      </c>
      <c r="K29" s="48">
        <f>SUM(M7:M14)</f>
        <v>91.8</v>
      </c>
      <c r="L29" s="13"/>
      <c r="N29" s="13"/>
      <c r="O29" s="13"/>
      <c r="P29" s="13"/>
      <c r="Q29" s="13"/>
      <c r="S29" s="47" t="s">
        <v>65</v>
      </c>
      <c r="T29" s="48">
        <f>SUM(V7:V14)</f>
        <v>229.5</v>
      </c>
      <c r="U29" s="13"/>
      <c r="W29" s="13"/>
      <c r="X29" s="13"/>
      <c r="Y29" s="13"/>
      <c r="Z29" s="13"/>
      <c r="AB29" s="47" t="s">
        <v>65</v>
      </c>
      <c r="AC29" s="48">
        <f>SUM(AE7:AE14)</f>
        <v>459</v>
      </c>
      <c r="AD29" s="13"/>
      <c r="AF29" s="13"/>
      <c r="AG29" s="13"/>
      <c r="AH29" s="13"/>
      <c r="AI29" s="13"/>
    </row>
    <row r="30" spans="1:35" ht="16" x14ac:dyDescent="0.2">
      <c r="A30" s="47" t="s">
        <v>66</v>
      </c>
      <c r="B30" s="48">
        <f>SUM(D7:D15)</f>
        <v>62.9</v>
      </c>
      <c r="C30" s="13"/>
      <c r="E30" s="13"/>
      <c r="F30" s="13"/>
      <c r="G30" s="13"/>
      <c r="H30" s="13"/>
      <c r="J30" s="47" t="s">
        <v>66</v>
      </c>
      <c r="K30" s="48">
        <f>SUM(M7:M15)</f>
        <v>125.8</v>
      </c>
      <c r="L30" s="13"/>
      <c r="N30" s="13"/>
      <c r="O30" s="13"/>
      <c r="P30" s="13"/>
      <c r="Q30" s="13"/>
      <c r="S30" s="47" t="s">
        <v>66</v>
      </c>
      <c r="T30" s="48">
        <f>SUM(V7:V15)</f>
        <v>314.5</v>
      </c>
      <c r="U30" s="13"/>
      <c r="W30" s="13"/>
      <c r="X30" s="13"/>
      <c r="Y30" s="13"/>
      <c r="Z30" s="13"/>
      <c r="AB30" s="47" t="s">
        <v>66</v>
      </c>
      <c r="AC30" s="48">
        <f>SUM(AE7:AE15)</f>
        <v>629</v>
      </c>
      <c r="AD30" s="13"/>
      <c r="AF30" s="13"/>
      <c r="AG30" s="13"/>
      <c r="AH30" s="13"/>
      <c r="AI30" s="13"/>
    </row>
    <row r="31" spans="1:35" ht="16" x14ac:dyDescent="0.2">
      <c r="A31" s="47" t="s">
        <v>67</v>
      </c>
      <c r="B31" s="48">
        <f>SUM(D7:D16)</f>
        <v>88.4</v>
      </c>
      <c r="C31" s="13"/>
      <c r="E31" s="13"/>
      <c r="F31" s="13"/>
      <c r="G31" s="13"/>
      <c r="H31" s="13"/>
      <c r="J31" s="47" t="s">
        <v>67</v>
      </c>
      <c r="K31" s="48">
        <f>SUM(M7:M16)</f>
        <v>176.8</v>
      </c>
      <c r="L31" s="13"/>
      <c r="N31" s="13"/>
      <c r="O31" s="13"/>
      <c r="P31" s="13"/>
      <c r="Q31" s="13"/>
      <c r="S31" s="47" t="s">
        <v>67</v>
      </c>
      <c r="T31" s="48">
        <f>SUM(V7:V16)</f>
        <v>442</v>
      </c>
      <c r="U31" s="13"/>
      <c r="W31" s="13"/>
      <c r="X31" s="13"/>
      <c r="Y31" s="13"/>
      <c r="Z31" s="13"/>
      <c r="AB31" s="47" t="s">
        <v>67</v>
      </c>
      <c r="AC31" s="48">
        <f>SUM(AE7:AE16)</f>
        <v>884</v>
      </c>
      <c r="AD31" s="13"/>
      <c r="AF31" s="13"/>
      <c r="AG31" s="13"/>
      <c r="AH31" s="13"/>
      <c r="AI31" s="13"/>
    </row>
    <row r="32" spans="1:35" ht="16" x14ac:dyDescent="0.2">
      <c r="A32" s="47" t="s">
        <v>68</v>
      </c>
      <c r="B32" s="48">
        <f>SUM(D7:D17)</f>
        <v>122.4</v>
      </c>
      <c r="C32" s="13"/>
      <c r="E32" s="13"/>
      <c r="F32" s="13"/>
      <c r="G32" s="13"/>
      <c r="H32" s="13"/>
      <c r="J32" s="47" t="s">
        <v>68</v>
      </c>
      <c r="K32" s="48">
        <f>SUM(M7:M17)</f>
        <v>244.8</v>
      </c>
      <c r="L32" s="13"/>
      <c r="N32" s="13"/>
      <c r="O32" s="13"/>
      <c r="P32" s="13"/>
      <c r="Q32" s="13"/>
      <c r="S32" s="47" t="s">
        <v>68</v>
      </c>
      <c r="T32" s="48">
        <f>SUM(V7:V17)</f>
        <v>612</v>
      </c>
      <c r="U32" s="13"/>
      <c r="W32" s="13"/>
      <c r="X32" s="13"/>
      <c r="Y32" s="13"/>
      <c r="Z32" s="13"/>
      <c r="AB32" s="47" t="s">
        <v>68</v>
      </c>
      <c r="AC32" s="48">
        <f>SUM(AE7:AE17)</f>
        <v>1224</v>
      </c>
      <c r="AD32" s="13"/>
      <c r="AF32" s="13"/>
      <c r="AG32" s="13"/>
      <c r="AH32" s="13"/>
      <c r="AI32" s="13"/>
    </row>
    <row r="33" spans="1:35" ht="16" x14ac:dyDescent="0.2">
      <c r="A33" s="47" t="s">
        <v>69</v>
      </c>
      <c r="B33" s="48">
        <f>SUM(D7:D18)</f>
        <v>164.9</v>
      </c>
      <c r="C33" s="13"/>
      <c r="E33" s="13"/>
      <c r="F33" s="13"/>
      <c r="G33" s="13"/>
      <c r="H33" s="13"/>
      <c r="J33" s="47" t="s">
        <v>69</v>
      </c>
      <c r="K33" s="48">
        <f>SUM(M7:M18)</f>
        <v>329.8</v>
      </c>
      <c r="L33" s="13"/>
      <c r="N33" s="13"/>
      <c r="O33" s="13"/>
      <c r="P33" s="13"/>
      <c r="Q33" s="13"/>
      <c r="S33" s="47" t="s">
        <v>69</v>
      </c>
      <c r="T33" s="48">
        <f>SUM(V7:V18)</f>
        <v>824.5</v>
      </c>
      <c r="U33" s="13"/>
      <c r="W33" s="13"/>
      <c r="X33" s="13"/>
      <c r="Y33" s="13"/>
      <c r="Z33" s="13"/>
      <c r="AB33" s="47" t="s">
        <v>69</v>
      </c>
      <c r="AC33" s="48">
        <f>SUM(AE7:AE18)</f>
        <v>1649</v>
      </c>
      <c r="AD33" s="13"/>
      <c r="AF33" s="13"/>
      <c r="AG33" s="13"/>
      <c r="AH33" s="13"/>
      <c r="AI33" s="13"/>
    </row>
    <row r="34" spans="1:35" ht="16" x14ac:dyDescent="0.2">
      <c r="A34" s="47" t="s">
        <v>70</v>
      </c>
      <c r="B34" s="48">
        <f>SUM(D7:D19)</f>
        <v>224.4</v>
      </c>
      <c r="C34" s="13"/>
      <c r="E34" s="13"/>
      <c r="F34" s="13"/>
      <c r="G34" s="13"/>
      <c r="H34" s="13"/>
      <c r="J34" s="47" t="s">
        <v>70</v>
      </c>
      <c r="K34" s="48">
        <f>SUM(M7:M19)</f>
        <v>448.8</v>
      </c>
      <c r="L34" s="13"/>
      <c r="N34" s="13"/>
      <c r="O34" s="13"/>
      <c r="P34" s="13"/>
      <c r="Q34" s="13"/>
      <c r="S34" s="47" t="s">
        <v>70</v>
      </c>
      <c r="T34" s="48">
        <f>SUM(V7:V19)</f>
        <v>1122</v>
      </c>
      <c r="U34" s="13"/>
      <c r="W34" s="13"/>
      <c r="X34" s="13"/>
      <c r="Y34" s="13"/>
      <c r="Z34" s="13"/>
      <c r="AB34" s="47" t="s">
        <v>70</v>
      </c>
      <c r="AC34" s="48">
        <f>SUM(AE7:AE19)</f>
        <v>2244</v>
      </c>
      <c r="AD34" s="13"/>
      <c r="AF34" s="13"/>
      <c r="AG34" s="13"/>
      <c r="AH34" s="13"/>
      <c r="AI34" s="13"/>
    </row>
    <row r="35" spans="1:35" ht="16" x14ac:dyDescent="0.2">
      <c r="A35" s="47" t="s">
        <v>71</v>
      </c>
      <c r="B35" s="48">
        <f>SUM(D7:D20)</f>
        <v>300.89999999999998</v>
      </c>
      <c r="C35" s="13"/>
      <c r="E35" s="13"/>
      <c r="F35" s="13"/>
      <c r="G35" s="13"/>
      <c r="H35" s="13"/>
      <c r="J35" s="47" t="s">
        <v>71</v>
      </c>
      <c r="K35" s="48">
        <f>SUM(M7:M20)</f>
        <v>601.79999999999995</v>
      </c>
      <c r="L35" s="13"/>
      <c r="N35" s="13"/>
      <c r="O35" s="13"/>
      <c r="P35" s="13"/>
      <c r="Q35" s="13"/>
      <c r="S35" s="47" t="s">
        <v>71</v>
      </c>
      <c r="T35" s="48">
        <f>SUM(V7:V20)</f>
        <v>1504.5</v>
      </c>
      <c r="U35" s="13"/>
      <c r="W35" s="13"/>
      <c r="X35" s="13"/>
      <c r="Y35" s="13"/>
      <c r="Z35" s="13"/>
      <c r="AB35" s="47" t="s">
        <v>71</v>
      </c>
      <c r="AC35" s="48">
        <f>SUM(AE7:AE20)</f>
        <v>3009</v>
      </c>
      <c r="AD35" s="13"/>
      <c r="AF35" s="13"/>
      <c r="AG35" s="13"/>
      <c r="AH35" s="13"/>
      <c r="AI35" s="13"/>
    </row>
  </sheetData>
  <mergeCells count="12">
    <mergeCell ref="AF4:AG4"/>
    <mergeCell ref="AF5:AG5"/>
    <mergeCell ref="AH5:AI5"/>
    <mergeCell ref="P5:Q5"/>
    <mergeCell ref="Y5:Z5"/>
    <mergeCell ref="E4:F4"/>
    <mergeCell ref="N4:O4"/>
    <mergeCell ref="E5:F5"/>
    <mergeCell ref="G5:H5"/>
    <mergeCell ref="N5:O5"/>
    <mergeCell ref="W4:X4"/>
    <mergeCell ref="W5:X5"/>
  </mergeCells>
  <conditionalFormatting sqref="E14:F20">
    <cfRule type="containsText" dxfId="29" priority="1" operator="containsText" text="W">
      <formula>NOT(ISERROR(SEARCH(("W"),(E14))))</formula>
    </cfRule>
  </conditionalFormatting>
  <conditionalFormatting sqref="E14:F20">
    <cfRule type="containsText" dxfId="28" priority="2" operator="containsText" text="L">
      <formula>NOT(ISERROR(SEARCH(("L"),(E14))))</formula>
    </cfRule>
  </conditionalFormatting>
  <conditionalFormatting sqref="G7:H20">
    <cfRule type="cellIs" dxfId="27" priority="3" operator="lessThan">
      <formula>0</formula>
    </cfRule>
  </conditionalFormatting>
  <conditionalFormatting sqref="G7:H20">
    <cfRule type="cellIs" dxfId="26" priority="4" operator="greaterThan">
      <formula>0</formula>
    </cfRule>
  </conditionalFormatting>
  <conditionalFormatting sqref="N7:O20">
    <cfRule type="containsText" dxfId="25" priority="5" operator="containsText" text="W">
      <formula>NOT(ISERROR(SEARCH(("W"),(N7))))</formula>
    </cfRule>
  </conditionalFormatting>
  <conditionalFormatting sqref="N7:O20">
    <cfRule type="containsText" dxfId="24" priority="6" operator="containsText" text="L">
      <formula>NOT(ISERROR(SEARCH(("L"),(N7))))</formula>
    </cfRule>
  </conditionalFormatting>
  <conditionalFormatting sqref="P7:Q20">
    <cfRule type="cellIs" dxfId="23" priority="7" operator="lessThan">
      <formula>0</formula>
    </cfRule>
  </conditionalFormatting>
  <conditionalFormatting sqref="P7:Q20">
    <cfRule type="cellIs" dxfId="22" priority="8" operator="greaterThan">
      <formula>0</formula>
    </cfRule>
  </conditionalFormatting>
  <conditionalFormatting sqref="X7:X20">
    <cfRule type="containsText" dxfId="21" priority="9" operator="containsText" text="W">
      <formula>NOT(ISERROR(SEARCH(("W"),(X7))))</formula>
    </cfRule>
  </conditionalFormatting>
  <conditionalFormatting sqref="X7:X20">
    <cfRule type="containsText" dxfId="20" priority="10" operator="containsText" text="L">
      <formula>NOT(ISERROR(SEARCH(("L"),(X7))))</formula>
    </cfRule>
  </conditionalFormatting>
  <conditionalFormatting sqref="Y7:Z20">
    <cfRule type="cellIs" dxfId="19" priority="11" operator="lessThan">
      <formula>0</formula>
    </cfRule>
  </conditionalFormatting>
  <conditionalFormatting sqref="Y7:Z20">
    <cfRule type="cellIs" dxfId="18" priority="12" operator="greaterThan">
      <formula>0</formula>
    </cfRule>
  </conditionalFormatting>
  <conditionalFormatting sqref="AG7:AG20">
    <cfRule type="containsText" dxfId="17" priority="13" operator="containsText" text="W">
      <formula>NOT(ISERROR(SEARCH(("W"),(AG7))))</formula>
    </cfRule>
  </conditionalFormatting>
  <conditionalFormatting sqref="AG7:AG20">
    <cfRule type="containsText" dxfId="16" priority="14" operator="containsText" text="L">
      <formula>NOT(ISERROR(SEARCH(("L"),(AG7))))</formula>
    </cfRule>
  </conditionalFormatting>
  <conditionalFormatting sqref="AH7:AI20">
    <cfRule type="cellIs" dxfId="15" priority="15" operator="lessThan">
      <formula>0</formula>
    </cfRule>
  </conditionalFormatting>
  <conditionalFormatting sqref="AH7:AI20">
    <cfRule type="cellIs" dxfId="14" priority="16" operator="greaterThan">
      <formula>0</formula>
    </cfRule>
  </conditionalFormatting>
  <conditionalFormatting sqref="W7:W20">
    <cfRule type="containsText" dxfId="13" priority="17" operator="containsText" text="W">
      <formula>NOT(ISERROR(SEARCH(("W"),(W7))))</formula>
    </cfRule>
  </conditionalFormatting>
  <conditionalFormatting sqref="W7:W20">
    <cfRule type="containsText" dxfId="12" priority="18" operator="containsText" text="L">
      <formula>NOT(ISERROR(SEARCH(("L"),(W7))))</formula>
    </cfRule>
  </conditionalFormatting>
  <conditionalFormatting sqref="AF7:AF20">
    <cfRule type="containsText" dxfId="11" priority="19" operator="containsText" text="W">
      <formula>NOT(ISERROR(SEARCH(("W"),(AF7))))</formula>
    </cfRule>
  </conditionalFormatting>
  <conditionalFormatting sqref="AF7:AF20">
    <cfRule type="containsText" dxfId="10" priority="20" operator="containsText" text="L">
      <formula>NOT(ISERROR(SEARCH(("L"),(AF7))))</formula>
    </cfRule>
  </conditionalFormatting>
  <conditionalFormatting sqref="E7:F13">
    <cfRule type="containsText" dxfId="9" priority="21" operator="containsText" text="W">
      <formula>NOT(ISERROR(SEARCH(("W"),(E7))))</formula>
    </cfRule>
  </conditionalFormatting>
  <conditionalFormatting sqref="E7:F13">
    <cfRule type="containsText" dxfId="8" priority="22" operator="containsText" text="L">
      <formula>NOT(ISERROR(SEARCH(("L"),(E7))))</formula>
    </cfRule>
  </conditionalFormatting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31"/>
  <sheetViews>
    <sheetView workbookViewId="0">
      <selection activeCell="I16" sqref="I16"/>
    </sheetView>
  </sheetViews>
  <sheetFormatPr baseColWidth="10" defaultColWidth="14.5" defaultRowHeight="15" x14ac:dyDescent="0.2"/>
  <cols>
    <col min="1" max="1" width="23.83203125" customWidth="1"/>
    <col min="2" max="2" width="18" customWidth="1"/>
    <col min="5" max="5" width="28.5" customWidth="1"/>
  </cols>
  <sheetData>
    <row r="1" spans="1:7" ht="16" x14ac:dyDescent="0.2">
      <c r="A1" s="49"/>
      <c r="B1" s="1"/>
      <c r="C1" s="1"/>
      <c r="D1" s="1"/>
      <c r="E1" s="1"/>
      <c r="F1" s="1"/>
    </row>
    <row r="2" spans="1:7" ht="16" x14ac:dyDescent="0.2">
      <c r="A2" s="49"/>
      <c r="B2" s="1"/>
      <c r="C2" s="1"/>
      <c r="D2" s="1"/>
      <c r="E2" s="1"/>
      <c r="F2" s="1"/>
    </row>
    <row r="3" spans="1:7" ht="16" x14ac:dyDescent="0.2">
      <c r="A3" s="49"/>
      <c r="B3" s="1"/>
      <c r="C3" s="1"/>
      <c r="D3" s="1"/>
      <c r="E3" s="1"/>
      <c r="F3" s="1"/>
    </row>
    <row r="4" spans="1:7" ht="16" x14ac:dyDescent="0.2">
      <c r="A4" s="49"/>
      <c r="B4" s="1"/>
      <c r="C4" s="1"/>
      <c r="D4" s="1"/>
      <c r="E4" s="1"/>
      <c r="F4" s="1"/>
    </row>
    <row r="5" spans="1:7" ht="16" x14ac:dyDescent="0.2">
      <c r="A5" s="49"/>
      <c r="B5" s="1"/>
      <c r="C5" s="1"/>
      <c r="D5" s="1"/>
      <c r="E5" s="1"/>
      <c r="F5" s="1"/>
    </row>
    <row r="6" spans="1:7" ht="16" x14ac:dyDescent="0.2">
      <c r="A6" s="49"/>
      <c r="B6" s="1"/>
      <c r="C6" s="1"/>
      <c r="D6" s="1"/>
      <c r="E6" s="1"/>
      <c r="F6" s="1"/>
    </row>
    <row r="7" spans="1:7" ht="16" x14ac:dyDescent="0.2">
      <c r="A7" s="49" t="s">
        <v>123</v>
      </c>
      <c r="B7" s="1"/>
      <c r="C7" s="1"/>
      <c r="D7" s="1"/>
      <c r="E7" s="1"/>
      <c r="F7" s="1"/>
    </row>
    <row r="8" spans="1:7" ht="23" x14ac:dyDescent="0.2">
      <c r="A8" s="50">
        <v>1</v>
      </c>
      <c r="B8" s="1"/>
      <c r="C8" s="1"/>
      <c r="D8" s="83" t="s">
        <v>124</v>
      </c>
      <c r="E8" s="81"/>
      <c r="F8" s="51"/>
    </row>
    <row r="9" spans="1:7" ht="23" x14ac:dyDescent="0.2">
      <c r="A9" s="52" t="s">
        <v>34</v>
      </c>
      <c r="B9" s="53" t="s">
        <v>125</v>
      </c>
      <c r="C9" s="54" t="s">
        <v>37</v>
      </c>
      <c r="D9" s="84">
        <f>SUM(E11:E15)</f>
        <v>0</v>
      </c>
      <c r="E9" s="85"/>
      <c r="F9" s="1"/>
    </row>
    <row r="10" spans="1:7" ht="16" x14ac:dyDescent="0.2">
      <c r="A10" s="55"/>
      <c r="B10" s="55"/>
      <c r="C10" s="55"/>
      <c r="D10" s="56" t="s">
        <v>38</v>
      </c>
      <c r="E10" s="57" t="s">
        <v>39</v>
      </c>
      <c r="F10" s="1"/>
    </row>
    <row r="11" spans="1:7" ht="21" x14ac:dyDescent="0.3">
      <c r="A11" s="58" t="s">
        <v>40</v>
      </c>
      <c r="B11" s="58">
        <v>1</v>
      </c>
      <c r="C11" s="59">
        <f>A8*1</f>
        <v>1</v>
      </c>
      <c r="D11" s="60"/>
      <c r="E11" s="61">
        <f t="shared" ref="E11:E15" si="0">IF(D11="l",SUM(-C11),IF(D11="w",SUM(C11/12*36-C11),))</f>
        <v>0</v>
      </c>
      <c r="F11" s="1"/>
      <c r="G11" s="62">
        <f>SUM(0-C11-C12-C13-C14-C15)</f>
        <v>-16</v>
      </c>
    </row>
    <row r="12" spans="1:7" ht="21" x14ac:dyDescent="0.3">
      <c r="A12" s="58" t="s">
        <v>41</v>
      </c>
      <c r="B12" s="58">
        <v>2</v>
      </c>
      <c r="C12" s="59">
        <f>A8*2</f>
        <v>2</v>
      </c>
      <c r="D12" s="60"/>
      <c r="E12" s="61">
        <f t="shared" si="0"/>
        <v>0</v>
      </c>
      <c r="F12" s="1"/>
    </row>
    <row r="13" spans="1:7" ht="21" x14ac:dyDescent="0.3">
      <c r="A13" s="58" t="s">
        <v>42</v>
      </c>
      <c r="B13" s="58">
        <v>3</v>
      </c>
      <c r="C13" s="59">
        <f>A8*3</f>
        <v>3</v>
      </c>
      <c r="D13" s="60"/>
      <c r="E13" s="61">
        <f t="shared" si="0"/>
        <v>0</v>
      </c>
      <c r="F13" s="1"/>
    </row>
    <row r="14" spans="1:7" ht="21" x14ac:dyDescent="0.3">
      <c r="A14" s="58" t="s">
        <v>43</v>
      </c>
      <c r="B14" s="58">
        <v>4</v>
      </c>
      <c r="C14" s="59">
        <f>A8*4</f>
        <v>4</v>
      </c>
      <c r="D14" s="60"/>
      <c r="E14" s="61">
        <f t="shared" si="0"/>
        <v>0</v>
      </c>
      <c r="F14" s="1"/>
    </row>
    <row r="15" spans="1:7" ht="21" x14ac:dyDescent="0.3">
      <c r="A15" s="58" t="s">
        <v>44</v>
      </c>
      <c r="B15" s="58">
        <v>6</v>
      </c>
      <c r="C15" s="59">
        <f>A8*6</f>
        <v>6</v>
      </c>
      <c r="D15" s="60"/>
      <c r="E15" s="61">
        <f t="shared" si="0"/>
        <v>0</v>
      </c>
      <c r="F15" s="1"/>
    </row>
    <row r="16" spans="1:7" x14ac:dyDescent="0.2">
      <c r="A16" s="1"/>
      <c r="B16" s="1"/>
      <c r="C16" s="1"/>
      <c r="D16" s="1"/>
      <c r="E16" s="1"/>
      <c r="F16" s="1"/>
    </row>
    <row r="17" spans="1:7" x14ac:dyDescent="0.2">
      <c r="A17" s="1"/>
      <c r="B17" s="1"/>
      <c r="C17" s="1"/>
      <c r="D17" s="1"/>
      <c r="E17" s="1"/>
      <c r="F17" s="1"/>
    </row>
    <row r="18" spans="1:7" x14ac:dyDescent="0.2">
      <c r="A18" s="1"/>
      <c r="B18" s="1"/>
      <c r="C18" s="1"/>
      <c r="D18" s="1"/>
      <c r="E18" s="1"/>
      <c r="F18" s="1"/>
    </row>
    <row r="19" spans="1:7" x14ac:dyDescent="0.2">
      <c r="A19" s="1"/>
      <c r="B19" s="1"/>
      <c r="C19" s="1"/>
      <c r="D19" s="1"/>
      <c r="E19" s="1"/>
      <c r="F19" s="1"/>
    </row>
    <row r="20" spans="1:7" ht="21" x14ac:dyDescent="0.3">
      <c r="A20" s="1"/>
      <c r="B20" s="1"/>
      <c r="C20" s="1"/>
      <c r="D20" s="1"/>
      <c r="E20" s="63"/>
      <c r="F20" s="1"/>
    </row>
    <row r="21" spans="1:7" x14ac:dyDescent="0.2">
      <c r="A21" s="1"/>
      <c r="B21" s="1"/>
      <c r="C21" s="1"/>
      <c r="D21" s="1"/>
      <c r="E21" s="1"/>
      <c r="F21" s="1"/>
    </row>
    <row r="22" spans="1:7" ht="16" x14ac:dyDescent="0.2">
      <c r="A22" s="49" t="s">
        <v>123</v>
      </c>
      <c r="B22" s="1"/>
      <c r="C22" s="1"/>
      <c r="D22" s="1"/>
      <c r="E22" s="1"/>
      <c r="F22" s="1"/>
    </row>
    <row r="23" spans="1:7" ht="23" x14ac:dyDescent="0.2">
      <c r="A23" s="64">
        <f>A8*2</f>
        <v>2</v>
      </c>
      <c r="B23" s="1"/>
      <c r="C23" s="1"/>
      <c r="D23" s="83" t="s">
        <v>124</v>
      </c>
      <c r="E23" s="81"/>
      <c r="F23" s="1"/>
    </row>
    <row r="24" spans="1:7" ht="23" x14ac:dyDescent="0.2">
      <c r="A24" s="52" t="s">
        <v>34</v>
      </c>
      <c r="B24" s="53" t="s">
        <v>125</v>
      </c>
      <c r="C24" s="54" t="s">
        <v>37</v>
      </c>
      <c r="D24" s="84">
        <f>SUM(E26:E30)+D9</f>
        <v>0</v>
      </c>
      <c r="E24" s="85"/>
      <c r="F24" s="1"/>
    </row>
    <row r="25" spans="1:7" ht="16" x14ac:dyDescent="0.2">
      <c r="A25" s="55"/>
      <c r="B25" s="55"/>
      <c r="C25" s="55"/>
      <c r="D25" s="56" t="s">
        <v>38</v>
      </c>
      <c r="E25" s="57" t="s">
        <v>39</v>
      </c>
      <c r="F25" s="1"/>
    </row>
    <row r="26" spans="1:7" ht="21" x14ac:dyDescent="0.3">
      <c r="A26" s="58" t="s">
        <v>40</v>
      </c>
      <c r="B26" s="58">
        <v>2</v>
      </c>
      <c r="C26" s="59">
        <f>A23*1</f>
        <v>2</v>
      </c>
      <c r="D26" s="60"/>
      <c r="E26" s="61">
        <f t="shared" ref="E26:E30" si="1">IF(D26="l",SUM(-C26),IF(D26="w",SUM(C26/12*36-C26),))</f>
        <v>0</v>
      </c>
      <c r="F26" s="1"/>
    </row>
    <row r="27" spans="1:7" ht="21" x14ac:dyDescent="0.3">
      <c r="A27" s="58" t="s">
        <v>41</v>
      </c>
      <c r="B27" s="58">
        <v>4</v>
      </c>
      <c r="C27" s="59">
        <f>A23*2</f>
        <v>4</v>
      </c>
      <c r="D27" s="60"/>
      <c r="E27" s="61">
        <f t="shared" si="1"/>
        <v>0</v>
      </c>
      <c r="F27" s="1"/>
    </row>
    <row r="28" spans="1:7" ht="21" x14ac:dyDescent="0.3">
      <c r="A28" s="58" t="s">
        <v>42</v>
      </c>
      <c r="B28" s="58">
        <v>6</v>
      </c>
      <c r="C28" s="59">
        <f>A23*3</f>
        <v>6</v>
      </c>
      <c r="D28" s="60"/>
      <c r="E28" s="61">
        <f t="shared" si="1"/>
        <v>0</v>
      </c>
      <c r="F28" s="1"/>
    </row>
    <row r="29" spans="1:7" ht="21" x14ac:dyDescent="0.3">
      <c r="A29" s="58" t="s">
        <v>43</v>
      </c>
      <c r="B29" s="58">
        <v>8</v>
      </c>
      <c r="C29" s="59">
        <f>A23*4</f>
        <v>8</v>
      </c>
      <c r="D29" s="60"/>
      <c r="E29" s="61">
        <f t="shared" si="1"/>
        <v>0</v>
      </c>
      <c r="F29" s="1"/>
    </row>
    <row r="30" spans="1:7" ht="21" x14ac:dyDescent="0.3">
      <c r="A30" s="58" t="s">
        <v>44</v>
      </c>
      <c r="B30" s="58">
        <v>12</v>
      </c>
      <c r="C30" s="59">
        <f>A23*6</f>
        <v>12</v>
      </c>
      <c r="D30" s="60"/>
      <c r="E30" s="61">
        <f t="shared" si="1"/>
        <v>0</v>
      </c>
      <c r="F30" s="1"/>
    </row>
    <row r="31" spans="1:7" ht="19" x14ac:dyDescent="0.25">
      <c r="G31" s="62">
        <f>SUM(G11-C26-C27-C28-C29-C30)</f>
        <v>-48</v>
      </c>
    </row>
  </sheetData>
  <mergeCells count="4">
    <mergeCell ref="D8:E8"/>
    <mergeCell ref="D9:E9"/>
    <mergeCell ref="D23:E23"/>
    <mergeCell ref="D24:E24"/>
  </mergeCells>
  <conditionalFormatting sqref="E11:E15">
    <cfRule type="cellIs" dxfId="7" priority="1" operator="lessThan">
      <formula>0</formula>
    </cfRule>
  </conditionalFormatting>
  <conditionalFormatting sqref="E11:E15">
    <cfRule type="cellIs" dxfId="6" priority="2" operator="greaterThan">
      <formula>0</formula>
    </cfRule>
  </conditionalFormatting>
  <conditionalFormatting sqref="D11:D15">
    <cfRule type="containsText" dxfId="5" priority="3" operator="containsText" text="W">
      <formula>NOT(ISERROR(SEARCH(("W"),(D11))))</formula>
    </cfRule>
  </conditionalFormatting>
  <conditionalFormatting sqref="D11:D15">
    <cfRule type="containsText" dxfId="4" priority="4" operator="containsText" text="L">
      <formula>NOT(ISERROR(SEARCH(("L"),(D11))))</formula>
    </cfRule>
  </conditionalFormatting>
  <conditionalFormatting sqref="E26:E30">
    <cfRule type="cellIs" dxfId="3" priority="5" operator="lessThan">
      <formula>0</formula>
    </cfRule>
  </conditionalFormatting>
  <conditionalFormatting sqref="E26:E30">
    <cfRule type="cellIs" dxfId="2" priority="6" operator="greaterThan">
      <formula>0</formula>
    </cfRule>
  </conditionalFormatting>
  <conditionalFormatting sqref="D26:D30">
    <cfRule type="containsText" dxfId="1" priority="7" operator="containsText" text="W">
      <formula>NOT(ISERROR(SEARCH(("W"),(D26))))</formula>
    </cfRule>
  </conditionalFormatting>
  <conditionalFormatting sqref="D26:D30">
    <cfRule type="containsText" dxfId="0" priority="8" operator="containsText" text="L">
      <formula>NOT(ISERROR(SEARCH(("L"),(D26))))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2:D46"/>
  <sheetViews>
    <sheetView workbookViewId="0">
      <selection activeCell="D20" sqref="D20"/>
    </sheetView>
  </sheetViews>
  <sheetFormatPr baseColWidth="10" defaultColWidth="14.5" defaultRowHeight="15" x14ac:dyDescent="0.2"/>
  <cols>
    <col min="1" max="1" width="54" customWidth="1"/>
    <col min="2" max="2" width="32.33203125" customWidth="1"/>
    <col min="3" max="3" width="63" customWidth="1"/>
    <col min="4" max="4" width="84.6640625" customWidth="1"/>
  </cols>
  <sheetData>
    <row r="2" spans="1:4" ht="21" x14ac:dyDescent="0.25">
      <c r="D2" s="94"/>
    </row>
    <row r="3" spans="1:4" x14ac:dyDescent="0.2">
      <c r="D3" s="93"/>
    </row>
    <row r="6" spans="1:4" x14ac:dyDescent="0.2">
      <c r="A6" s="24"/>
      <c r="B6" s="24"/>
      <c r="C6" s="24"/>
    </row>
    <row r="7" spans="1:4" x14ac:dyDescent="0.2">
      <c r="A7" s="86" t="s">
        <v>175</v>
      </c>
      <c r="B7" s="65"/>
      <c r="C7" s="24"/>
    </row>
    <row r="8" spans="1:4" x14ac:dyDescent="0.2">
      <c r="A8" s="72"/>
      <c r="B8" s="65"/>
      <c r="C8" s="24"/>
    </row>
    <row r="9" spans="1:4" x14ac:dyDescent="0.2">
      <c r="A9" s="72"/>
      <c r="B9" s="65"/>
      <c r="C9" s="24"/>
    </row>
    <row r="10" spans="1:4" x14ac:dyDescent="0.2">
      <c r="A10" s="72"/>
      <c r="B10" s="65"/>
      <c r="C10" s="66"/>
    </row>
    <row r="11" spans="1:4" x14ac:dyDescent="0.2">
      <c r="A11" s="24"/>
      <c r="B11" s="24"/>
      <c r="C11" s="24"/>
    </row>
    <row r="12" spans="1:4" ht="24" x14ac:dyDescent="0.3">
      <c r="A12" s="67" t="s">
        <v>126</v>
      </c>
      <c r="B12" s="67" t="s">
        <v>127</v>
      </c>
      <c r="C12" s="67" t="s">
        <v>128</v>
      </c>
      <c r="D12" s="67"/>
    </row>
    <row r="13" spans="1:4" x14ac:dyDescent="0.2">
      <c r="A13" s="24" t="s">
        <v>129</v>
      </c>
      <c r="B13" s="68" t="s">
        <v>130</v>
      </c>
      <c r="C13" s="69" t="s">
        <v>131</v>
      </c>
      <c r="D13" s="69"/>
    </row>
    <row r="14" spans="1:4" x14ac:dyDescent="0.2">
      <c r="A14" s="68" t="s">
        <v>132</v>
      </c>
      <c r="B14" s="68" t="s">
        <v>130</v>
      </c>
      <c r="C14" s="69" t="s">
        <v>133</v>
      </c>
      <c r="D14" s="69"/>
    </row>
    <row r="15" spans="1:4" x14ac:dyDescent="0.2">
      <c r="A15" s="24" t="s">
        <v>134</v>
      </c>
      <c r="B15" s="68" t="s">
        <v>130</v>
      </c>
      <c r="C15" s="69" t="s">
        <v>135</v>
      </c>
      <c r="D15" s="69"/>
    </row>
    <row r="16" spans="1:4" x14ac:dyDescent="0.2">
      <c r="A16" s="68" t="s">
        <v>136</v>
      </c>
      <c r="B16" s="68" t="s">
        <v>130</v>
      </c>
      <c r="C16" s="69" t="s">
        <v>137</v>
      </c>
      <c r="D16" s="69"/>
    </row>
    <row r="17" spans="1:4" x14ac:dyDescent="0.2">
      <c r="A17" s="68" t="s">
        <v>138</v>
      </c>
      <c r="B17" s="68" t="s">
        <v>139</v>
      </c>
      <c r="C17" s="70" t="s">
        <v>140</v>
      </c>
      <c r="D17" s="69"/>
    </row>
    <row r="18" spans="1:4" x14ac:dyDescent="0.2">
      <c r="A18" s="68" t="s">
        <v>141</v>
      </c>
      <c r="B18" s="68" t="s">
        <v>139</v>
      </c>
      <c r="C18" s="69" t="s">
        <v>142</v>
      </c>
      <c r="D18" s="69"/>
    </row>
    <row r="19" spans="1:4" x14ac:dyDescent="0.2">
      <c r="A19" s="68" t="s">
        <v>143</v>
      </c>
      <c r="B19" s="68" t="s">
        <v>139</v>
      </c>
      <c r="C19" s="69" t="s">
        <v>144</v>
      </c>
      <c r="D19" s="69"/>
    </row>
    <row r="20" spans="1:4" x14ac:dyDescent="0.2">
      <c r="A20" s="68" t="s">
        <v>145</v>
      </c>
      <c r="B20" s="68" t="s">
        <v>139</v>
      </c>
      <c r="C20" s="69" t="s">
        <v>146</v>
      </c>
      <c r="D20" s="69"/>
    </row>
    <row r="21" spans="1:4" x14ac:dyDescent="0.2">
      <c r="A21" s="68" t="s">
        <v>147</v>
      </c>
      <c r="B21" s="68" t="s">
        <v>139</v>
      </c>
      <c r="C21" s="69" t="s">
        <v>148</v>
      </c>
      <c r="D21" s="69"/>
    </row>
    <row r="22" spans="1:4" x14ac:dyDescent="0.2">
      <c r="A22" s="68" t="s">
        <v>149</v>
      </c>
      <c r="B22" s="68" t="s">
        <v>139</v>
      </c>
      <c r="C22" s="69" t="s">
        <v>150</v>
      </c>
      <c r="D22" s="69"/>
    </row>
    <row r="23" spans="1:4" x14ac:dyDescent="0.2">
      <c r="A23" s="68" t="s">
        <v>151</v>
      </c>
      <c r="B23" s="68" t="s">
        <v>139</v>
      </c>
      <c r="C23" s="69" t="s">
        <v>152</v>
      </c>
      <c r="D23" s="69"/>
    </row>
    <row r="24" spans="1:4" x14ac:dyDescent="0.2">
      <c r="A24" s="68" t="s">
        <v>153</v>
      </c>
      <c r="B24" s="68" t="s">
        <v>139</v>
      </c>
      <c r="C24" s="69" t="s">
        <v>154</v>
      </c>
      <c r="D24" s="69"/>
    </row>
    <row r="25" spans="1:4" x14ac:dyDescent="0.2">
      <c r="A25" s="68" t="s">
        <v>155</v>
      </c>
      <c r="B25" s="68" t="s">
        <v>139</v>
      </c>
      <c r="C25" s="69" t="s">
        <v>156</v>
      </c>
      <c r="D25" s="69"/>
    </row>
    <row r="26" spans="1:4" x14ac:dyDescent="0.2">
      <c r="A26" s="68" t="s">
        <v>157</v>
      </c>
      <c r="B26" s="68" t="s">
        <v>139</v>
      </c>
      <c r="C26" s="70" t="s">
        <v>158</v>
      </c>
      <c r="D26" s="69"/>
    </row>
    <row r="29" spans="1:4" ht="24" x14ac:dyDescent="0.3">
      <c r="A29" s="67" t="s">
        <v>159</v>
      </c>
      <c r="B29" s="67" t="s">
        <v>127</v>
      </c>
      <c r="C29" s="67" t="s">
        <v>128</v>
      </c>
      <c r="D29" s="67"/>
    </row>
    <row r="30" spans="1:4" x14ac:dyDescent="0.2">
      <c r="A30" s="24" t="s">
        <v>129</v>
      </c>
      <c r="B30" s="68" t="s">
        <v>130</v>
      </c>
      <c r="C30" s="69" t="s">
        <v>160</v>
      </c>
      <c r="D30" s="69"/>
    </row>
    <row r="31" spans="1:4" x14ac:dyDescent="0.2">
      <c r="A31" s="68" t="s">
        <v>132</v>
      </c>
      <c r="B31" s="68" t="s">
        <v>130</v>
      </c>
      <c r="C31" s="69" t="s">
        <v>161</v>
      </c>
      <c r="D31" s="69"/>
    </row>
    <row r="32" spans="1:4" x14ac:dyDescent="0.2">
      <c r="A32" s="24" t="s">
        <v>134</v>
      </c>
      <c r="B32" s="68" t="s">
        <v>130</v>
      </c>
      <c r="C32" s="69" t="s">
        <v>162</v>
      </c>
      <c r="D32" s="69"/>
    </row>
    <row r="33" spans="1:4" x14ac:dyDescent="0.2">
      <c r="A33" s="68" t="s">
        <v>136</v>
      </c>
      <c r="B33" s="68" t="s">
        <v>130</v>
      </c>
      <c r="C33" s="69" t="s">
        <v>163</v>
      </c>
      <c r="D33" s="69"/>
    </row>
    <row r="34" spans="1:4" x14ac:dyDescent="0.2">
      <c r="A34" s="68" t="s">
        <v>138</v>
      </c>
      <c r="B34" s="68" t="s">
        <v>139</v>
      </c>
      <c r="C34" s="69" t="s">
        <v>164</v>
      </c>
      <c r="D34" s="69"/>
    </row>
    <row r="35" spans="1:4" x14ac:dyDescent="0.2">
      <c r="A35" s="68" t="s">
        <v>141</v>
      </c>
      <c r="B35" s="68" t="s">
        <v>139</v>
      </c>
      <c r="C35" s="70" t="s">
        <v>165</v>
      </c>
      <c r="D35" s="69"/>
    </row>
    <row r="36" spans="1:4" x14ac:dyDescent="0.2">
      <c r="A36" s="68" t="s">
        <v>143</v>
      </c>
      <c r="B36" s="68" t="s">
        <v>139</v>
      </c>
      <c r="C36" s="69" t="s">
        <v>166</v>
      </c>
      <c r="D36" s="69"/>
    </row>
    <row r="37" spans="1:4" x14ac:dyDescent="0.2">
      <c r="A37" s="68" t="s">
        <v>145</v>
      </c>
      <c r="B37" s="68" t="s">
        <v>139</v>
      </c>
      <c r="C37" s="69" t="s">
        <v>167</v>
      </c>
      <c r="D37" s="69"/>
    </row>
    <row r="38" spans="1:4" x14ac:dyDescent="0.2">
      <c r="A38" s="68" t="s">
        <v>147</v>
      </c>
      <c r="B38" s="68" t="s">
        <v>139</v>
      </c>
      <c r="C38" s="69" t="s">
        <v>168</v>
      </c>
      <c r="D38" s="69"/>
    </row>
    <row r="39" spans="1:4" x14ac:dyDescent="0.2">
      <c r="A39" s="68" t="s">
        <v>149</v>
      </c>
      <c r="B39" s="68" t="s">
        <v>139</v>
      </c>
      <c r="C39" s="69" t="s">
        <v>169</v>
      </c>
      <c r="D39" s="69"/>
    </row>
    <row r="40" spans="1:4" x14ac:dyDescent="0.2">
      <c r="A40" s="68" t="s">
        <v>151</v>
      </c>
      <c r="B40" s="68" t="s">
        <v>139</v>
      </c>
      <c r="C40" s="69" t="s">
        <v>170</v>
      </c>
      <c r="D40" s="69"/>
    </row>
    <row r="41" spans="1:4" x14ac:dyDescent="0.2">
      <c r="A41" s="68" t="s">
        <v>153</v>
      </c>
      <c r="B41" s="68" t="s">
        <v>139</v>
      </c>
      <c r="C41" s="69" t="s">
        <v>171</v>
      </c>
      <c r="D41" s="69"/>
    </row>
    <row r="42" spans="1:4" x14ac:dyDescent="0.2">
      <c r="A42" s="68" t="s">
        <v>155</v>
      </c>
      <c r="B42" s="68" t="s">
        <v>139</v>
      </c>
      <c r="C42" s="69" t="s">
        <v>172</v>
      </c>
      <c r="D42" s="69"/>
    </row>
    <row r="43" spans="1:4" x14ac:dyDescent="0.2">
      <c r="A43" s="68" t="s">
        <v>157</v>
      </c>
      <c r="B43" s="68" t="s">
        <v>139</v>
      </c>
      <c r="C43" s="69" t="s">
        <v>173</v>
      </c>
      <c r="D43" s="69"/>
    </row>
    <row r="46" spans="1:4" ht="24" x14ac:dyDescent="0.3">
      <c r="A46" s="67" t="s">
        <v>174</v>
      </c>
      <c r="B46" s="67" t="s">
        <v>127</v>
      </c>
      <c r="C46" s="67" t="s">
        <v>128</v>
      </c>
      <c r="D46" s="67"/>
    </row>
  </sheetData>
  <mergeCells count="1">
    <mergeCell ref="A7:A10"/>
  </mergeCells>
  <hyperlinks>
    <hyperlink ref="C13" r:id="rId1" xr:uid="{00000000-0004-0000-0600-000001000000}"/>
    <hyperlink ref="C14" r:id="rId2" xr:uid="{00000000-0004-0000-0600-000003000000}"/>
    <hyperlink ref="C15" r:id="rId3" xr:uid="{00000000-0004-0000-0600-000005000000}"/>
    <hyperlink ref="C16" r:id="rId4" xr:uid="{00000000-0004-0000-0600-000007000000}"/>
    <hyperlink ref="C17" r:id="rId5" xr:uid="{00000000-0004-0000-0600-000009000000}"/>
    <hyperlink ref="C18" r:id="rId6" xr:uid="{00000000-0004-0000-0600-00000B000000}"/>
    <hyperlink ref="C19" r:id="rId7" xr:uid="{00000000-0004-0000-0600-00000D000000}"/>
    <hyperlink ref="C20" r:id="rId8" xr:uid="{00000000-0004-0000-0600-00000F000000}"/>
    <hyperlink ref="C21" r:id="rId9" xr:uid="{00000000-0004-0000-0600-000011000000}"/>
    <hyperlink ref="C22" r:id="rId10" xr:uid="{00000000-0004-0000-0600-000013000000}"/>
    <hyperlink ref="C23" r:id="rId11" xr:uid="{00000000-0004-0000-0600-000015000000}"/>
    <hyperlink ref="C24" r:id="rId12" xr:uid="{00000000-0004-0000-0600-000017000000}"/>
    <hyperlink ref="C25" r:id="rId13" xr:uid="{00000000-0004-0000-0600-000019000000}"/>
    <hyperlink ref="C26" r:id="rId14" xr:uid="{00000000-0004-0000-0600-00001B000000}"/>
    <hyperlink ref="C30" r:id="rId15" xr:uid="{00000000-0004-0000-0600-00001D000000}"/>
    <hyperlink ref="C31" r:id="rId16" xr:uid="{00000000-0004-0000-0600-00001F000000}"/>
    <hyperlink ref="C32" r:id="rId17" xr:uid="{00000000-0004-0000-0600-000021000000}"/>
    <hyperlink ref="C33" r:id="rId18" xr:uid="{00000000-0004-0000-0600-000023000000}"/>
    <hyperlink ref="C34" r:id="rId19" xr:uid="{00000000-0004-0000-0600-000025000000}"/>
    <hyperlink ref="C35" r:id="rId20" xr:uid="{00000000-0004-0000-0600-000027000000}"/>
    <hyperlink ref="C36" r:id="rId21" xr:uid="{00000000-0004-0000-0600-000029000000}"/>
    <hyperlink ref="C37" r:id="rId22" xr:uid="{00000000-0004-0000-0600-00002B000000}"/>
    <hyperlink ref="C38" r:id="rId23" xr:uid="{00000000-0004-0000-0600-00002D000000}"/>
    <hyperlink ref="C39" r:id="rId24" xr:uid="{00000000-0004-0000-0600-00002F000000}"/>
    <hyperlink ref="C40" r:id="rId25" xr:uid="{00000000-0004-0000-0600-000031000000}"/>
    <hyperlink ref="C41" r:id="rId26" xr:uid="{00000000-0004-0000-0600-000033000000}"/>
    <hyperlink ref="C42" r:id="rId27" xr:uid="{00000000-0004-0000-0600-000035000000}"/>
    <hyperlink ref="C43" r:id="rId28" xr:uid="{00000000-0004-0000-0600-000037000000}"/>
    <hyperlink ref="A7" r:id="rId29" display="https://1wfon.top" xr:uid="{00000000-0004-0000-0600-000000000000}"/>
  </hyperlinks>
  <pageMargins left="0.7" right="0.7" top="0.75" bottom="0.75" header="0.3" footer="0.3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30 Session Profit - Loss</vt:lpstr>
      <vt:lpstr>Smartingale System</vt:lpstr>
      <vt:lpstr>E.D.C. System</vt:lpstr>
      <vt:lpstr>Numbers Game</vt:lpstr>
      <vt:lpstr>Double Win System</vt:lpstr>
      <vt:lpstr>+- Calculator</vt:lpstr>
      <vt:lpstr>1 Win Auto Tracking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2023-02-14T03:34:11Z</dcterms:created>
  <dcterms:modified xsi:type="dcterms:W3CDTF">2023-02-14T09:47:41Z</dcterms:modified>
</cp:coreProperties>
</file>